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김주희 업무\IR\팩트시트\타사 자료\"/>
    </mc:Choice>
  </mc:AlternateContent>
  <xr:revisionPtr revIDLastSave="0" documentId="13_ncr:1_{2E486761-32EE-4928-B7B1-20554C4CC3C4}" xr6:coauthVersionLast="47" xr6:coauthVersionMax="47" xr10:uidLastSave="{00000000-0000-0000-0000-000000000000}"/>
  <bookViews>
    <workbookView xWindow="-108" yWindow="-108" windowWidth="23256" windowHeight="12456" xr2:uid="{41136B2A-E205-403A-B25C-E158338345A3}"/>
  </bookViews>
  <sheets>
    <sheet name="연결IS " sheetId="2" r:id="rId1"/>
    <sheet name="연결BS" sheetId="4" r:id="rId2"/>
    <sheet name="별도IS" sheetId="3" r:id="rId3"/>
    <sheet name="별도BS" sheetId="5" r:id="rId4"/>
  </sheets>
  <externalReferences>
    <externalReference r:id="rId5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J9" i="4"/>
  <c r="K10" i="4"/>
  <c r="J4" i="4"/>
  <c r="I9" i="4" l="1"/>
  <c r="H9" i="4"/>
  <c r="G9" i="4"/>
  <c r="F9" i="4"/>
  <c r="E9" i="4"/>
  <c r="D9" i="4"/>
  <c r="C9" i="4"/>
  <c r="J16" i="5"/>
  <c r="J9" i="5"/>
  <c r="J28" i="3"/>
  <c r="I28" i="3"/>
  <c r="H28" i="3"/>
  <c r="G28" i="3"/>
  <c r="E28" i="3"/>
  <c r="D28" i="3"/>
  <c r="C28" i="3"/>
  <c r="L27" i="5" l="1"/>
  <c r="L28" i="5"/>
  <c r="L29" i="5"/>
  <c r="L26" i="5"/>
  <c r="L23" i="5"/>
  <c r="L24" i="5"/>
  <c r="L22" i="5"/>
  <c r="L18" i="5"/>
  <c r="L19" i="5"/>
  <c r="L20" i="5"/>
  <c r="L17" i="5"/>
  <c r="L11" i="5"/>
  <c r="L12" i="5"/>
  <c r="L13" i="5"/>
  <c r="L14" i="5"/>
  <c r="L10" i="5"/>
  <c r="L6" i="5"/>
  <c r="L7" i="5"/>
  <c r="L8" i="5"/>
  <c r="L5" i="5"/>
  <c r="K27" i="5"/>
  <c r="K28" i="5"/>
  <c r="K29" i="5"/>
  <c r="K26" i="5"/>
  <c r="K23" i="5"/>
  <c r="K24" i="5"/>
  <c r="K22" i="5"/>
  <c r="K18" i="5"/>
  <c r="K19" i="5"/>
  <c r="K20" i="5"/>
  <c r="K17" i="5"/>
  <c r="K11" i="5"/>
  <c r="K12" i="5"/>
  <c r="K13" i="5"/>
  <c r="K14" i="5"/>
  <c r="K10" i="5"/>
  <c r="K6" i="5"/>
  <c r="K7" i="5"/>
  <c r="K8" i="5"/>
  <c r="K5" i="5"/>
  <c r="D30" i="5"/>
  <c r="E30" i="5"/>
  <c r="F30" i="5"/>
  <c r="G30" i="5"/>
  <c r="H30" i="5"/>
  <c r="I30" i="5"/>
  <c r="J30" i="5"/>
  <c r="L30" i="5" s="1"/>
  <c r="C30" i="5"/>
  <c r="D21" i="5"/>
  <c r="E21" i="5"/>
  <c r="F21" i="5"/>
  <c r="G21" i="5"/>
  <c r="H21" i="5"/>
  <c r="I21" i="5"/>
  <c r="J21" i="5"/>
  <c r="L21" i="5" s="1"/>
  <c r="C21" i="5"/>
  <c r="D16" i="5"/>
  <c r="D25" i="5" s="1"/>
  <c r="D31" i="5" s="1"/>
  <c r="E16" i="5"/>
  <c r="E25" i="5" s="1"/>
  <c r="E31" i="5" s="1"/>
  <c r="F16" i="5"/>
  <c r="F25" i="5" s="1"/>
  <c r="F31" i="5" s="1"/>
  <c r="G16" i="5"/>
  <c r="G25" i="5" s="1"/>
  <c r="G31" i="5" s="1"/>
  <c r="H16" i="5"/>
  <c r="H25" i="5" s="1"/>
  <c r="H31" i="5" s="1"/>
  <c r="I16" i="5"/>
  <c r="I25" i="5" s="1"/>
  <c r="I31" i="5" s="1"/>
  <c r="J25" i="5"/>
  <c r="C16" i="5"/>
  <c r="C25" i="5" s="1"/>
  <c r="C31" i="5" s="1"/>
  <c r="D9" i="5"/>
  <c r="E9" i="5"/>
  <c r="F9" i="5"/>
  <c r="G9" i="5"/>
  <c r="H9" i="5"/>
  <c r="I9" i="5"/>
  <c r="L9" i="5"/>
  <c r="C9" i="5"/>
  <c r="D4" i="5"/>
  <c r="D15" i="5" s="1"/>
  <c r="E4" i="5"/>
  <c r="E15" i="5" s="1"/>
  <c r="F4" i="5"/>
  <c r="F15" i="5" s="1"/>
  <c r="G4" i="5"/>
  <c r="G15" i="5" s="1"/>
  <c r="H4" i="5"/>
  <c r="H15" i="5" s="1"/>
  <c r="I4" i="5"/>
  <c r="I15" i="5" s="1"/>
  <c r="J4" i="5"/>
  <c r="C4" i="5"/>
  <c r="C15" i="5" s="1"/>
  <c r="L26" i="4"/>
  <c r="L27" i="4"/>
  <c r="L28" i="4"/>
  <c r="L25" i="4"/>
  <c r="L22" i="4"/>
  <c r="L23" i="4"/>
  <c r="L21" i="4"/>
  <c r="L17" i="4"/>
  <c r="L18" i="4"/>
  <c r="L19" i="4"/>
  <c r="L16" i="4"/>
  <c r="L10" i="4"/>
  <c r="L11" i="4"/>
  <c r="L12" i="4"/>
  <c r="L13" i="4"/>
  <c r="L6" i="4"/>
  <c r="L7" i="4"/>
  <c r="L8" i="4"/>
  <c r="L5" i="4"/>
  <c r="K26" i="4"/>
  <c r="K27" i="4"/>
  <c r="K28" i="4"/>
  <c r="K25" i="4"/>
  <c r="K22" i="4"/>
  <c r="K23" i="4"/>
  <c r="K21" i="4"/>
  <c r="K17" i="4"/>
  <c r="K18" i="4"/>
  <c r="K19" i="4"/>
  <c r="K16" i="4"/>
  <c r="K11" i="4"/>
  <c r="K12" i="4"/>
  <c r="K13" i="4"/>
  <c r="K6" i="4"/>
  <c r="K7" i="4"/>
  <c r="K8" i="4"/>
  <c r="K5" i="4"/>
  <c r="D29" i="4"/>
  <c r="E29" i="4"/>
  <c r="F29" i="4"/>
  <c r="G29" i="4"/>
  <c r="H29" i="4"/>
  <c r="I29" i="4"/>
  <c r="J29" i="4"/>
  <c r="K29" i="4" s="1"/>
  <c r="C29" i="4"/>
  <c r="D20" i="4"/>
  <c r="E20" i="4"/>
  <c r="F20" i="4"/>
  <c r="G20" i="4"/>
  <c r="H20" i="4"/>
  <c r="I20" i="4"/>
  <c r="J20" i="4"/>
  <c r="K20" i="4" s="1"/>
  <c r="C20" i="4"/>
  <c r="D15" i="4"/>
  <c r="D24" i="4" s="1"/>
  <c r="E15" i="4"/>
  <c r="E24" i="4" s="1"/>
  <c r="F15" i="4"/>
  <c r="G15" i="4"/>
  <c r="G24" i="4" s="1"/>
  <c r="H15" i="4"/>
  <c r="H24" i="4" s="1"/>
  <c r="I15" i="4"/>
  <c r="I24" i="4" s="1"/>
  <c r="J15" i="4"/>
  <c r="J24" i="4" s="1"/>
  <c r="C15" i="4"/>
  <c r="C24" i="4" s="1"/>
  <c r="H14" i="4"/>
  <c r="D4" i="4"/>
  <c r="D14" i="4" s="1"/>
  <c r="E4" i="4"/>
  <c r="E14" i="4" s="1"/>
  <c r="F4" i="4"/>
  <c r="G4" i="4"/>
  <c r="G14" i="4" s="1"/>
  <c r="H4" i="4"/>
  <c r="I4" i="4"/>
  <c r="L4" i="4"/>
  <c r="C4" i="4"/>
  <c r="C14" i="4" s="1"/>
  <c r="K15" i="4" l="1"/>
  <c r="E30" i="4"/>
  <c r="L15" i="4"/>
  <c r="L29" i="4"/>
  <c r="L20" i="4"/>
  <c r="G30" i="4"/>
  <c r="C30" i="4"/>
  <c r="H30" i="4"/>
  <c r="D30" i="4"/>
  <c r="L24" i="4"/>
  <c r="I30" i="4"/>
  <c r="J14" i="4"/>
  <c r="F24" i="4"/>
  <c r="K24" i="4" s="1"/>
  <c r="K4" i="4"/>
  <c r="J30" i="4"/>
  <c r="J15" i="5"/>
  <c r="L15" i="5" s="1"/>
  <c r="J31" i="5"/>
  <c r="L25" i="5"/>
  <c r="K25" i="5"/>
  <c r="K16" i="5"/>
  <c r="L16" i="5"/>
  <c r="K21" i="5"/>
  <c r="L4" i="5"/>
  <c r="K30" i="5"/>
  <c r="K4" i="5"/>
  <c r="K9" i="5"/>
  <c r="L9" i="4"/>
  <c r="K9" i="4"/>
  <c r="I14" i="4"/>
  <c r="F14" i="4"/>
  <c r="L14" i="4" l="1"/>
  <c r="F30" i="4"/>
  <c r="K14" i="4"/>
  <c r="K30" i="4"/>
  <c r="L30" i="4"/>
  <c r="K15" i="5"/>
  <c r="L31" i="5"/>
  <c r="K31" i="5"/>
  <c r="F28" i="3"/>
  <c r="C8" i="3" l="1"/>
  <c r="L34" i="3"/>
  <c r="L32" i="3"/>
  <c r="K32" i="3"/>
  <c r="L30" i="3"/>
  <c r="K30" i="3"/>
  <c r="L29" i="3"/>
  <c r="K29" i="3"/>
  <c r="L27" i="3"/>
  <c r="K27" i="3"/>
  <c r="K26" i="3"/>
  <c r="L26" i="3"/>
  <c r="K25" i="3"/>
  <c r="J24" i="3"/>
  <c r="I24" i="3"/>
  <c r="H24" i="3"/>
  <c r="G24" i="3"/>
  <c r="F24" i="3"/>
  <c r="E24" i="3"/>
  <c r="D24" i="3"/>
  <c r="C24" i="3"/>
  <c r="L21" i="3"/>
  <c r="K21" i="3"/>
  <c r="L20" i="3"/>
  <c r="K20" i="3"/>
  <c r="L19" i="3"/>
  <c r="L18" i="3"/>
  <c r="K18" i="3"/>
  <c r="L17" i="3"/>
  <c r="L16" i="3"/>
  <c r="K15" i="3"/>
  <c r="L14" i="3"/>
  <c r="I13" i="3"/>
  <c r="I12" i="3" s="1"/>
  <c r="H13" i="3"/>
  <c r="H12" i="3" s="1"/>
  <c r="G13" i="3"/>
  <c r="G12" i="3" s="1"/>
  <c r="F13" i="3"/>
  <c r="F12" i="3" s="1"/>
  <c r="E13" i="3"/>
  <c r="E12" i="3" s="1"/>
  <c r="D13" i="3"/>
  <c r="D12" i="3" s="1"/>
  <c r="C13" i="3"/>
  <c r="C12" i="3" s="1"/>
  <c r="L11" i="3"/>
  <c r="K11" i="3"/>
  <c r="L10" i="3"/>
  <c r="L9" i="3"/>
  <c r="D8" i="3"/>
  <c r="J8" i="3"/>
  <c r="I8" i="3"/>
  <c r="H8" i="3"/>
  <c r="G8" i="3"/>
  <c r="I5" i="3"/>
  <c r="H5" i="3"/>
  <c r="G5" i="3"/>
  <c r="E5" i="3"/>
  <c r="D5" i="3"/>
  <c r="C5" i="3"/>
  <c r="L6" i="3"/>
  <c r="K6" i="3"/>
  <c r="K6" i="2"/>
  <c r="L6" i="2"/>
  <c r="L10" i="2"/>
  <c r="K11" i="2"/>
  <c r="L11" i="2"/>
  <c r="K19" i="2"/>
  <c r="L19" i="2"/>
  <c r="K22" i="2"/>
  <c r="L22" i="2"/>
  <c r="J34" i="2"/>
  <c r="K34" i="2" s="1"/>
  <c r="J32" i="2"/>
  <c r="K32" i="2" s="1"/>
  <c r="J30" i="2"/>
  <c r="L30" i="2" s="1"/>
  <c r="J29" i="2"/>
  <c r="J28" i="2" s="1"/>
  <c r="I28" i="2"/>
  <c r="H28" i="2"/>
  <c r="G28" i="2"/>
  <c r="F28" i="2"/>
  <c r="E28" i="2"/>
  <c r="D28" i="2"/>
  <c r="C28" i="2"/>
  <c r="J27" i="2"/>
  <c r="L27" i="2" s="1"/>
  <c r="J26" i="2"/>
  <c r="I25" i="2"/>
  <c r="H25" i="2"/>
  <c r="G25" i="2"/>
  <c r="F25" i="2"/>
  <c r="E25" i="2"/>
  <c r="D25" i="2"/>
  <c r="C25" i="2"/>
  <c r="K21" i="2"/>
  <c r="K20" i="2"/>
  <c r="L18" i="2"/>
  <c r="K17" i="2"/>
  <c r="K16" i="2"/>
  <c r="L15" i="2"/>
  <c r="K14" i="2"/>
  <c r="I13" i="2"/>
  <c r="I12" i="2" s="1"/>
  <c r="H13" i="2"/>
  <c r="H12" i="2" s="1"/>
  <c r="G13" i="2"/>
  <c r="G12" i="2" s="1"/>
  <c r="F13" i="2"/>
  <c r="F12" i="2" s="1"/>
  <c r="E13" i="2"/>
  <c r="E12" i="2" s="1"/>
  <c r="D13" i="2"/>
  <c r="D12" i="2" s="1"/>
  <c r="C13" i="2"/>
  <c r="C12" i="2" s="1"/>
  <c r="D10" i="2"/>
  <c r="D9" i="2" s="1"/>
  <c r="D8" i="2" s="1"/>
  <c r="L9" i="2"/>
  <c r="H8" i="2"/>
  <c r="G8" i="2"/>
  <c r="C9" i="2"/>
  <c r="C8" i="2" s="1"/>
  <c r="J8" i="2"/>
  <c r="J5" i="2"/>
  <c r="H5" i="2"/>
  <c r="G5" i="2"/>
  <c r="F5" i="2"/>
  <c r="E5" i="2"/>
  <c r="D5" i="2"/>
  <c r="C5" i="2"/>
  <c r="I5" i="2"/>
  <c r="J25" i="2" l="1"/>
  <c r="C4" i="3"/>
  <c r="J13" i="3"/>
  <c r="J5" i="3"/>
  <c r="C4" i="2"/>
  <c r="C23" i="2" s="1"/>
  <c r="C31" i="2" s="1"/>
  <c r="C33" i="2" s="1"/>
  <c r="C35" i="2" s="1"/>
  <c r="K28" i="2"/>
  <c r="K26" i="2"/>
  <c r="L32" i="2"/>
  <c r="K5" i="2"/>
  <c r="L26" i="2"/>
  <c r="L29" i="2"/>
  <c r="H4" i="2"/>
  <c r="H23" i="2" s="1"/>
  <c r="H31" i="2" s="1"/>
  <c r="H33" i="2" s="1"/>
  <c r="H35" i="2" s="1"/>
  <c r="G4" i="2"/>
  <c r="G23" i="2" s="1"/>
  <c r="G24" i="2" s="1"/>
  <c r="K29" i="2"/>
  <c r="I8" i="2"/>
  <c r="I4" i="2" s="1"/>
  <c r="I23" i="2" s="1"/>
  <c r="I31" i="2" s="1"/>
  <c r="I33" i="2" s="1"/>
  <c r="I35" i="2" s="1"/>
  <c r="L14" i="2"/>
  <c r="K25" i="2"/>
  <c r="L25" i="2"/>
  <c r="K30" i="2"/>
  <c r="K27" i="2"/>
  <c r="K15" i="2"/>
  <c r="K18" i="2"/>
  <c r="L28" i="2"/>
  <c r="L21" i="2"/>
  <c r="L17" i="2"/>
  <c r="L7" i="2"/>
  <c r="K7" i="2"/>
  <c r="J4" i="2"/>
  <c r="L34" i="2"/>
  <c r="L20" i="2"/>
  <c r="L16" i="2"/>
  <c r="J13" i="2"/>
  <c r="L5" i="2"/>
  <c r="K7" i="3"/>
  <c r="L15" i="3"/>
  <c r="L28" i="3"/>
  <c r="J4" i="3"/>
  <c r="L7" i="3"/>
  <c r="G4" i="3"/>
  <c r="L8" i="3"/>
  <c r="I4" i="3"/>
  <c r="H4" i="3"/>
  <c r="D4" i="3"/>
  <c r="D22" i="3" s="1"/>
  <c r="D23" i="3" s="1"/>
  <c r="L24" i="3"/>
  <c r="K24" i="3"/>
  <c r="C22" i="3"/>
  <c r="E8" i="3"/>
  <c r="E4" i="3" s="1"/>
  <c r="E22" i="3" s="1"/>
  <c r="K16" i="3"/>
  <c r="K28" i="3"/>
  <c r="L5" i="3"/>
  <c r="K14" i="3"/>
  <c r="L25" i="3"/>
  <c r="K34" i="3"/>
  <c r="K17" i="3"/>
  <c r="K19" i="3"/>
  <c r="F5" i="3"/>
  <c r="D4" i="2"/>
  <c r="D23" i="2" s="1"/>
  <c r="E10" i="2"/>
  <c r="K13" i="3" l="1"/>
  <c r="J12" i="3"/>
  <c r="L13" i="3"/>
  <c r="I22" i="3"/>
  <c r="I23" i="3" s="1"/>
  <c r="G22" i="3"/>
  <c r="H22" i="3"/>
  <c r="H31" i="3" s="1"/>
  <c r="H33" i="3" s="1"/>
  <c r="H35" i="3" s="1"/>
  <c r="H24" i="2"/>
  <c r="C24" i="2"/>
  <c r="I24" i="2"/>
  <c r="L8" i="2"/>
  <c r="J12" i="2"/>
  <c r="K13" i="2"/>
  <c r="L13" i="2"/>
  <c r="L4" i="2"/>
  <c r="G31" i="2"/>
  <c r="G33" i="2" s="1"/>
  <c r="G35" i="2" s="1"/>
  <c r="J22" i="3"/>
  <c r="D31" i="3"/>
  <c r="D33" i="3" s="1"/>
  <c r="D35" i="3" s="1"/>
  <c r="L4" i="3"/>
  <c r="K10" i="3"/>
  <c r="K12" i="3"/>
  <c r="L12" i="3"/>
  <c r="C23" i="3"/>
  <c r="C31" i="3"/>
  <c r="C33" i="3" s="1"/>
  <c r="C35" i="3" s="1"/>
  <c r="K5" i="3"/>
  <c r="E31" i="3"/>
  <c r="E33" i="3" s="1"/>
  <c r="E35" i="3" s="1"/>
  <c r="E23" i="3"/>
  <c r="E9" i="2"/>
  <c r="E8" i="2" s="1"/>
  <c r="E4" i="2" s="1"/>
  <c r="E23" i="2" s="1"/>
  <c r="F10" i="2"/>
  <c r="D31" i="2"/>
  <c r="D33" i="2" s="1"/>
  <c r="D35" i="2" s="1"/>
  <c r="D24" i="2"/>
  <c r="L22" i="3" l="1"/>
  <c r="G31" i="3"/>
  <c r="G33" i="3" s="1"/>
  <c r="G35" i="3" s="1"/>
  <c r="I31" i="3"/>
  <c r="I33" i="3" s="1"/>
  <c r="I35" i="3" s="1"/>
  <c r="H23" i="3"/>
  <c r="J23" i="3"/>
  <c r="L23" i="3" s="1"/>
  <c r="G23" i="3"/>
  <c r="J31" i="3"/>
  <c r="J33" i="3" s="1"/>
  <c r="F9" i="2"/>
  <c r="K10" i="2"/>
  <c r="K12" i="2"/>
  <c r="L12" i="2"/>
  <c r="J23" i="2"/>
  <c r="K9" i="3"/>
  <c r="F8" i="3"/>
  <c r="E24" i="2"/>
  <c r="E31" i="2"/>
  <c r="E33" i="2" s="1"/>
  <c r="E35" i="2" s="1"/>
  <c r="L31" i="3" l="1"/>
  <c r="L23" i="2"/>
  <c r="J24" i="2"/>
  <c r="J31" i="2"/>
  <c r="F8" i="2"/>
  <c r="K9" i="2"/>
  <c r="K8" i="3"/>
  <c r="F4" i="3"/>
  <c r="J35" i="3"/>
  <c r="L33" i="3"/>
  <c r="L24" i="2" l="1"/>
  <c r="F4" i="2"/>
  <c r="K8" i="2"/>
  <c r="J33" i="2"/>
  <c r="L31" i="2"/>
  <c r="L35" i="3"/>
  <c r="F22" i="3"/>
  <c r="K4" i="3"/>
  <c r="J35" i="2" l="1"/>
  <c r="L33" i="2"/>
  <c r="F23" i="2"/>
  <c r="K4" i="2"/>
  <c r="F31" i="3"/>
  <c r="F23" i="3"/>
  <c r="K23" i="3" s="1"/>
  <c r="K22" i="3"/>
  <c r="F31" i="2" l="1"/>
  <c r="F24" i="2"/>
  <c r="K24" i="2" s="1"/>
  <c r="K23" i="2"/>
  <c r="L35" i="2"/>
  <c r="F33" i="3"/>
  <c r="K31" i="3"/>
  <c r="F33" i="2" l="1"/>
  <c r="K31" i="2"/>
  <c r="F35" i="3"/>
  <c r="K35" i="3" s="1"/>
  <c r="K33" i="3"/>
  <c r="F35" i="2" l="1"/>
  <c r="K35" i="2" s="1"/>
  <c r="K33" i="2"/>
</calcChain>
</file>

<file path=xl/sharedStrings.xml><?xml version="1.0" encoding="utf-8"?>
<sst xmlns="http://schemas.openxmlformats.org/spreadsheetml/2006/main" count="167" uniqueCount="73">
  <si>
    <t>연결손익계산서(IFRS)</t>
    <phoneticPr fontId="2" type="noConversion"/>
  </si>
  <si>
    <t>(백만원)</t>
    <phoneticPr fontId="2" type="noConversion"/>
  </si>
  <si>
    <t>1Q22</t>
    <phoneticPr fontId="2" type="noConversion"/>
  </si>
  <si>
    <t>2Q22</t>
    <phoneticPr fontId="2" type="noConversion"/>
  </si>
  <si>
    <t>3Q22</t>
    <phoneticPr fontId="2" type="noConversion"/>
  </si>
  <si>
    <t>4Q22</t>
    <phoneticPr fontId="2" type="noConversion"/>
  </si>
  <si>
    <t>1Q23</t>
  </si>
  <si>
    <t>2Q23</t>
  </si>
  <si>
    <t>3Q23</t>
  </si>
  <si>
    <t>4Q23</t>
  </si>
  <si>
    <t>영업수익</t>
    <phoneticPr fontId="2" type="noConversion"/>
  </si>
  <si>
    <t>모바일 포인트 광고</t>
    <phoneticPr fontId="2" type="noConversion"/>
  </si>
  <si>
    <t>B2C</t>
    <phoneticPr fontId="2" type="noConversion"/>
  </si>
  <si>
    <t>B2B</t>
    <phoneticPr fontId="2" type="noConversion"/>
  </si>
  <si>
    <t>모바일 포인트 쇼핑</t>
    <phoneticPr fontId="2" type="noConversion"/>
  </si>
  <si>
    <t>기타</t>
    <phoneticPr fontId="2" type="noConversion"/>
  </si>
  <si>
    <t>영업비용</t>
    <phoneticPr fontId="2" type="noConversion"/>
  </si>
  <si>
    <t>대행사수수료</t>
    <phoneticPr fontId="2" type="noConversion"/>
  </si>
  <si>
    <t>포인트지급수수료</t>
    <phoneticPr fontId="2" type="noConversion"/>
  </si>
  <si>
    <t>매체사지급수수료</t>
    <phoneticPr fontId="2" type="noConversion"/>
  </si>
  <si>
    <t>인건비</t>
    <phoneticPr fontId="2" type="noConversion"/>
  </si>
  <si>
    <t>인프라</t>
    <phoneticPr fontId="2" type="noConversion"/>
  </si>
  <si>
    <t>수수료</t>
    <phoneticPr fontId="2" type="noConversion"/>
  </si>
  <si>
    <t>영업이익</t>
    <phoneticPr fontId="2" type="noConversion"/>
  </si>
  <si>
    <t>영업이익율</t>
    <phoneticPr fontId="2" type="noConversion"/>
  </si>
  <si>
    <t>영업외수익</t>
    <phoneticPr fontId="2" type="noConversion"/>
  </si>
  <si>
    <t>기타이익</t>
    <phoneticPr fontId="2" type="noConversion"/>
  </si>
  <si>
    <t>금융수익</t>
    <phoneticPr fontId="2" type="noConversion"/>
  </si>
  <si>
    <t>지분법이익</t>
    <phoneticPr fontId="2" type="noConversion"/>
  </si>
  <si>
    <t>영업외비용</t>
    <phoneticPr fontId="2" type="noConversion"/>
  </si>
  <si>
    <t>기타손실</t>
    <phoneticPr fontId="2" type="noConversion"/>
  </si>
  <si>
    <t>금융비용</t>
    <phoneticPr fontId="2" type="noConversion"/>
  </si>
  <si>
    <t>법인세차감전순이익</t>
    <phoneticPr fontId="2" type="noConversion"/>
  </si>
  <si>
    <t>법인세비용</t>
    <phoneticPr fontId="2" type="noConversion"/>
  </si>
  <si>
    <t>당기순이익</t>
    <phoneticPr fontId="2" type="noConversion"/>
  </si>
  <si>
    <t>기타포괄손익</t>
    <phoneticPr fontId="2" type="noConversion"/>
  </si>
  <si>
    <t>총포괄이익</t>
    <phoneticPr fontId="2" type="noConversion"/>
  </si>
  <si>
    <t>모바일 포인트 쇼핑원가</t>
    <phoneticPr fontId="2" type="noConversion"/>
  </si>
  <si>
    <t>광고대행, 제작 비용</t>
    <phoneticPr fontId="2" type="noConversion"/>
  </si>
  <si>
    <t>광고대행, 제작, 기타</t>
    <phoneticPr fontId="2" type="noConversion"/>
  </si>
  <si>
    <t>Y/Y</t>
    <phoneticPr fontId="2" type="noConversion"/>
  </si>
  <si>
    <t>Q/Q</t>
    <phoneticPr fontId="2" type="noConversion"/>
  </si>
  <si>
    <t>별도손익계산서(IFRS)</t>
    <phoneticPr fontId="2" type="noConversion"/>
  </si>
  <si>
    <t>유동자산</t>
    <phoneticPr fontId="2" type="noConversion"/>
  </si>
  <si>
    <t>현금및현금성자산</t>
    <phoneticPr fontId="2" type="noConversion"/>
  </si>
  <si>
    <t>기타유동자산</t>
    <phoneticPr fontId="2" type="noConversion"/>
  </si>
  <si>
    <t>비유동자산</t>
    <phoneticPr fontId="2" type="noConversion"/>
  </si>
  <si>
    <t>유형자산</t>
    <phoneticPr fontId="2" type="noConversion"/>
  </si>
  <si>
    <t>무형자산</t>
    <phoneticPr fontId="2" type="noConversion"/>
  </si>
  <si>
    <t>기타비유동자산</t>
    <phoneticPr fontId="2" type="noConversion"/>
  </si>
  <si>
    <t>자산총계</t>
    <phoneticPr fontId="2" type="noConversion"/>
  </si>
  <si>
    <t>유동부채</t>
    <phoneticPr fontId="2" type="noConversion"/>
  </si>
  <si>
    <t>리스부채</t>
    <phoneticPr fontId="2" type="noConversion"/>
  </si>
  <si>
    <t>기타유동부채</t>
    <phoneticPr fontId="2" type="noConversion"/>
  </si>
  <si>
    <t>비유동부채</t>
    <phoneticPr fontId="2" type="noConversion"/>
  </si>
  <si>
    <t>부채총계</t>
    <phoneticPr fontId="2" type="noConversion"/>
  </si>
  <si>
    <t>기타자본구성요소</t>
  </si>
  <si>
    <t xml:space="preserve">이익잉여금 </t>
  </si>
  <si>
    <t>자본총계</t>
    <phoneticPr fontId="2" type="noConversion"/>
  </si>
  <si>
    <t>단기금융상품</t>
    <phoneticPr fontId="2" type="noConversion"/>
  </si>
  <si>
    <t>투자부동산</t>
    <phoneticPr fontId="2" type="noConversion"/>
  </si>
  <si>
    <t>차입부채</t>
    <phoneticPr fontId="2" type="noConversion"/>
  </si>
  <si>
    <t>유동성리스부채</t>
    <phoneticPr fontId="2" type="noConversion"/>
  </si>
  <si>
    <t>비유동차입부채</t>
    <phoneticPr fontId="2" type="noConversion"/>
  </si>
  <si>
    <t>기타비유동부채</t>
    <phoneticPr fontId="2" type="noConversion"/>
  </si>
  <si>
    <t>자본금</t>
    <phoneticPr fontId="2" type="noConversion"/>
  </si>
  <si>
    <t>자본잉여금</t>
    <phoneticPr fontId="2" type="noConversion"/>
  </si>
  <si>
    <t>부채와자본총계</t>
    <phoneticPr fontId="2" type="noConversion"/>
  </si>
  <si>
    <t>연결재무상태표(IFRS)</t>
    <phoneticPr fontId="2" type="noConversion"/>
  </si>
  <si>
    <t>별도재무상태표(IFRS)</t>
    <phoneticPr fontId="2" type="noConversion"/>
  </si>
  <si>
    <t>매출채권및기타수취채권</t>
    <phoneticPr fontId="2" type="noConversion"/>
  </si>
  <si>
    <t>종속기업투자주식</t>
    <phoneticPr fontId="2" type="noConversion"/>
  </si>
  <si>
    <t>매입채무및기타지급채무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</si>
</sst>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.0%"/>
    <numFmt numFmtId="177" formatCode="_-* #,##0.0_-;\-* #,##0.0_-;_-* &quot;-&quot;_-;_-@_-"/>
    <numFmt numFmtId="178" formatCode="#,###,,"/>
    <numFmt numFmtId="179" formatCode="0.0%;[Red]\-0.0%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1" fontId="0" fillId="0" borderId="0" xfId="1" applyFont="1">
      <alignment vertical="center"/>
    </xf>
    <xf numFmtId="177" fontId="0" fillId="0" borderId="0" xfId="1" applyNumberFormat="1" applyFont="1">
      <alignment vertical="center"/>
    </xf>
    <xf numFmtId="41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178" fontId="5" fillId="4" borderId="0" xfId="1" applyNumberFormat="1" applyFont="1" applyFill="1" applyBorder="1">
      <alignment vertical="center"/>
    </xf>
    <xf numFmtId="178" fontId="5" fillId="0" borderId="0" xfId="1" applyNumberFormat="1" applyFont="1" applyBorder="1">
      <alignment vertical="center"/>
    </xf>
    <xf numFmtId="178" fontId="6" fillId="0" borderId="0" xfId="1" applyNumberFormat="1" applyFont="1" applyBorder="1">
      <alignment vertical="center"/>
    </xf>
    <xf numFmtId="178" fontId="5" fillId="4" borderId="4" xfId="1" applyNumberFormat="1" applyFont="1" applyFill="1" applyBorder="1">
      <alignment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/>
    </xf>
    <xf numFmtId="0" fontId="5" fillId="4" borderId="8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178" fontId="5" fillId="4" borderId="10" xfId="1" applyNumberFormat="1" applyFont="1" applyFill="1" applyBorder="1">
      <alignment vertical="center"/>
    </xf>
    <xf numFmtId="178" fontId="5" fillId="0" borderId="10" xfId="1" applyNumberFormat="1" applyFont="1" applyBorder="1">
      <alignment vertical="center"/>
    </xf>
    <xf numFmtId="178" fontId="6" fillId="0" borderId="10" xfId="1" applyNumberFormat="1" applyFont="1" applyBorder="1">
      <alignment vertical="center"/>
    </xf>
    <xf numFmtId="178" fontId="5" fillId="4" borderId="11" xfId="1" applyNumberFormat="1" applyFont="1" applyFill="1" applyBorder="1">
      <alignment vertical="center"/>
    </xf>
    <xf numFmtId="0" fontId="6" fillId="0" borderId="7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/>
    </xf>
    <xf numFmtId="176" fontId="6" fillId="0" borderId="0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6" fillId="0" borderId="7" xfId="0" applyFont="1" applyBorder="1" applyAlignment="1">
      <alignment horizontal="left" vertical="center" indent="1"/>
    </xf>
    <xf numFmtId="178" fontId="6" fillId="0" borderId="0" xfId="1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9" fontId="8" fillId="0" borderId="0" xfId="2" applyNumberFormat="1" applyFont="1" applyBorder="1" applyAlignment="1">
      <alignment horizontal="right" vertical="center"/>
    </xf>
    <xf numFmtId="179" fontId="6" fillId="0" borderId="3" xfId="2" applyNumberFormat="1" applyFont="1" applyFill="1" applyBorder="1" applyAlignment="1">
      <alignment horizontal="right" vertical="center"/>
    </xf>
    <xf numFmtId="179" fontId="8" fillId="4" borderId="0" xfId="2" applyNumberFormat="1" applyFont="1" applyFill="1" applyBorder="1" applyAlignment="1">
      <alignment horizontal="right" vertical="center"/>
    </xf>
    <xf numFmtId="179" fontId="6" fillId="4" borderId="3" xfId="2" applyNumberFormat="1" applyFont="1" applyFill="1" applyBorder="1" applyAlignment="1">
      <alignment horizontal="right" vertical="center"/>
    </xf>
    <xf numFmtId="179" fontId="8" fillId="4" borderId="4" xfId="2" applyNumberFormat="1" applyFont="1" applyFill="1" applyBorder="1" applyAlignment="1">
      <alignment horizontal="right" vertical="center"/>
    </xf>
    <xf numFmtId="179" fontId="6" fillId="4" borderId="5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>
      <alignment vertical="center"/>
    </xf>
    <xf numFmtId="178" fontId="6" fillId="0" borderId="10" xfId="1" applyNumberFormat="1" applyFont="1" applyFill="1" applyBorder="1">
      <alignment vertical="center"/>
    </xf>
    <xf numFmtId="178" fontId="6" fillId="0" borderId="0" xfId="1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78" fontId="6" fillId="5" borderId="0" xfId="1" applyNumberFormat="1" applyFont="1" applyFill="1" applyBorder="1">
      <alignment vertical="center"/>
    </xf>
    <xf numFmtId="178" fontId="6" fillId="5" borderId="10" xfId="1" applyNumberFormat="1" applyFont="1" applyFill="1" applyBorder="1">
      <alignment vertical="center"/>
    </xf>
    <xf numFmtId="3" fontId="0" fillId="0" borderId="0" xfId="0" applyNumberFormat="1">
      <alignment vertical="center"/>
    </xf>
    <xf numFmtId="3" fontId="9" fillId="0" borderId="0" xfId="0" applyNumberFormat="1" applyFont="1">
      <alignment vertical="center"/>
    </xf>
    <xf numFmtId="179" fontId="8" fillId="4" borderId="3" xfId="2" applyNumberFormat="1" applyFont="1" applyFill="1" applyBorder="1" applyAlignment="1">
      <alignment horizontal="right" vertical="center"/>
    </xf>
    <xf numFmtId="179" fontId="8" fillId="0" borderId="3" xfId="2" applyNumberFormat="1" applyFont="1" applyFill="1" applyBorder="1" applyAlignment="1">
      <alignment horizontal="right" vertical="center"/>
    </xf>
    <xf numFmtId="179" fontId="8" fillId="4" borderId="5" xfId="2" applyNumberFormat="1" applyFont="1" applyFill="1" applyBorder="1" applyAlignment="1">
      <alignment horizontal="right" vertical="center"/>
    </xf>
    <xf numFmtId="178" fontId="5" fillId="4" borderId="12" xfId="1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9" fontId="8" fillId="4" borderId="12" xfId="2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lyse\Downloads\&#50672;&#44208;%20&#51221;&#49328;&#54364;_&#50644;&#48708;&#54000;_23.4Q_v1.xlsx" TargetMode="External"/><Relationship Id="rId1" Type="http://schemas.openxmlformats.org/officeDocument/2006/relationships/externalLinkPath" Target="/Users/klyse/Downloads/&#50672;&#44208;%20&#51221;&#49328;&#54364;_&#50644;&#48708;&#54000;_23.4Q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g"/>
      <sheetName val="내부거래"/>
      <sheetName val="GCOA"/>
      <sheetName val="2022년_손상차손(금여)"/>
      <sheetName val="연결TB"/>
      <sheetName val="연결조정"/>
      <sheetName val="연결BS"/>
      <sheetName val="연결PL"/>
      <sheetName val="연결CE"/>
      <sheetName val="연결CF"/>
      <sheetName val="W.CFS"/>
      <sheetName val="FN"/>
      <sheetName val="FS_엔비티(완)"/>
      <sheetName val="FS_프론토(완)"/>
      <sheetName val="FS_베이징(완)"/>
      <sheetName val="FS_CS팩토리(완)"/>
      <sheetName val="FS_리앤드(완)"/>
      <sheetName val="FS_엔씨티(완)"/>
      <sheetName val="FS_금요일(완)"/>
    </sheetNames>
    <sheetDataSet>
      <sheetData sheetId="0" refreshError="1"/>
      <sheetData sheetId="1"/>
      <sheetData sheetId="2" refreshError="1"/>
      <sheetData sheetId="3" refreshError="1"/>
      <sheetData sheetId="4">
        <row r="176">
          <cell r="Q176">
            <v>359059551</v>
          </cell>
        </row>
      </sheetData>
      <sheetData sheetId="5" refreshError="1"/>
      <sheetData sheetId="6" refreshError="1"/>
      <sheetData sheetId="7">
        <row r="8">
          <cell r="D8">
            <v>702966</v>
          </cell>
        </row>
        <row r="9">
          <cell r="D9">
            <v>31206347</v>
          </cell>
        </row>
        <row r="10">
          <cell r="D10">
            <v>-605273450</v>
          </cell>
        </row>
        <row r="11">
          <cell r="D11">
            <v>622179639</v>
          </cell>
        </row>
        <row r="13">
          <cell r="D13">
            <v>-902734392</v>
          </cell>
        </row>
        <row r="15">
          <cell r="D15">
            <v>-4400037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59E8-C43B-483E-AAAE-480A073E5396}">
  <dimension ref="B1:L37"/>
  <sheetViews>
    <sheetView showGridLines="0" tabSelected="1" topLeftCell="A5" zoomScaleNormal="100" workbookViewId="0">
      <selection activeCell="G22" sqref="G22:J22"/>
    </sheetView>
  </sheetViews>
  <sheetFormatPr defaultRowHeight="17.399999999999999"/>
  <cols>
    <col min="1" max="1" width="1.69921875" customWidth="1"/>
    <col min="2" max="2" width="25.5" bestFit="1" customWidth="1"/>
    <col min="3" max="12" width="10.69921875" customWidth="1"/>
    <col min="14" max="14" width="11.69921875" bestFit="1" customWidth="1"/>
    <col min="16" max="16" width="14.8984375" bestFit="1" customWidth="1"/>
  </cols>
  <sheetData>
    <row r="1" spans="2:12" ht="46.95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2">
      <c r="J2" s="3"/>
      <c r="K2" s="3"/>
    </row>
    <row r="3" spans="2:12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26" t="s">
        <v>40</v>
      </c>
      <c r="L3" s="27" t="s">
        <v>41</v>
      </c>
    </row>
    <row r="4" spans="2:12">
      <c r="B4" s="11" t="s">
        <v>10</v>
      </c>
      <c r="C4" s="6">
        <f>SUM(C5,C8,C11)</f>
        <v>23115163994.000004</v>
      </c>
      <c r="D4" s="6">
        <f>SUM(D5,D8,D11)</f>
        <v>26721932222.311878</v>
      </c>
      <c r="E4" s="6">
        <f>SUM(E5,E8,E11)</f>
        <v>27305094693.999996</v>
      </c>
      <c r="F4" s="16">
        <f>SUM(F5,F8,F11)</f>
        <v>31068682822.688118</v>
      </c>
      <c r="G4" s="6">
        <f>SUM(G5,G8,G11)</f>
        <v>24038518668</v>
      </c>
      <c r="H4" s="6">
        <f>SUM(H5,H8,H11)</f>
        <v>26444890058</v>
      </c>
      <c r="I4" s="6">
        <f>SUM(I5,I8,I11)</f>
        <v>27580835194</v>
      </c>
      <c r="J4" s="16">
        <f>SUM(J5,J8,J11)</f>
        <v>28593734676</v>
      </c>
      <c r="K4" s="30">
        <f>+IFERROR((J4/F4-1),"n/a")</f>
        <v>-7.9660543088127644E-2</v>
      </c>
      <c r="L4" s="31">
        <f>+IFERROR((J4/I4-1),"n/a")</f>
        <v>3.6724757422151866E-2</v>
      </c>
    </row>
    <row r="5" spans="2:12">
      <c r="B5" s="12" t="s">
        <v>11</v>
      </c>
      <c r="C5" s="7">
        <f>SUM(C6:C7)</f>
        <v>21432308696.000004</v>
      </c>
      <c r="D5" s="7">
        <f t="shared" ref="D5:J5" si="0">SUM(D6:D7)</f>
        <v>23563431609.311878</v>
      </c>
      <c r="E5" s="7">
        <f t="shared" si="0"/>
        <v>24600733744.999996</v>
      </c>
      <c r="F5" s="17">
        <f t="shared" si="0"/>
        <v>29546964949.688118</v>
      </c>
      <c r="G5" s="7">
        <f t="shared" si="0"/>
        <v>22760239000</v>
      </c>
      <c r="H5" s="7">
        <f t="shared" si="0"/>
        <v>24193540000</v>
      </c>
      <c r="I5" s="7">
        <f t="shared" si="0"/>
        <v>25662736513</v>
      </c>
      <c r="J5" s="17">
        <f t="shared" si="0"/>
        <v>27066894405</v>
      </c>
      <c r="K5" s="28">
        <f t="shared" ref="K5:K35" si="1">+IFERROR((J5/F5-1),"n/a")</f>
        <v>-8.3936558252636906E-2</v>
      </c>
      <c r="L5" s="29">
        <f t="shared" ref="L5:L35" si="2">+IFERROR((J5/I5-1),"n/a")</f>
        <v>5.4715828582376336E-2</v>
      </c>
    </row>
    <row r="6" spans="2:12">
      <c r="B6" s="20" t="s">
        <v>12</v>
      </c>
      <c r="C6" s="8">
        <v>3938654753.0000024</v>
      </c>
      <c r="D6" s="8">
        <v>3843069444.2118759</v>
      </c>
      <c r="E6" s="8">
        <v>3047589089.9999924</v>
      </c>
      <c r="F6" s="18">
        <v>3569341712.7881298</v>
      </c>
      <c r="G6" s="8">
        <v>2132582000</v>
      </c>
      <c r="H6" s="8">
        <v>2159520000</v>
      </c>
      <c r="I6" s="8">
        <v>2033334000</v>
      </c>
      <c r="J6" s="35">
        <v>2103721918</v>
      </c>
      <c r="K6" s="28">
        <f t="shared" si="1"/>
        <v>-0.4106134723770356</v>
      </c>
      <c r="L6" s="29">
        <f t="shared" si="2"/>
        <v>3.4616997502623814E-2</v>
      </c>
    </row>
    <row r="7" spans="2:12">
      <c r="B7" s="20" t="s">
        <v>13</v>
      </c>
      <c r="C7" s="8">
        <v>17493653943</v>
      </c>
      <c r="D7" s="8">
        <v>19720362165.100002</v>
      </c>
      <c r="E7" s="8">
        <v>21553144655.000004</v>
      </c>
      <c r="F7" s="18">
        <v>25977623236.89999</v>
      </c>
      <c r="G7" s="8">
        <v>20627657000</v>
      </c>
      <c r="H7" s="8">
        <v>22034020000</v>
      </c>
      <c r="I7" s="8">
        <v>23629402513</v>
      </c>
      <c r="J7" s="35">
        <v>24963172487</v>
      </c>
      <c r="K7" s="28">
        <f t="shared" si="1"/>
        <v>-3.9050945525263114E-2</v>
      </c>
      <c r="L7" s="29">
        <f t="shared" si="2"/>
        <v>5.6445353337487569E-2</v>
      </c>
    </row>
    <row r="8" spans="2:12">
      <c r="B8" s="12" t="s">
        <v>14</v>
      </c>
      <c r="C8" s="7">
        <f>SUM(C9:C10)</f>
        <v>920512298</v>
      </c>
      <c r="D8" s="7">
        <f t="shared" ref="D8:J8" si="3">SUM(D9:D10)</f>
        <v>906243102</v>
      </c>
      <c r="E8" s="7">
        <f t="shared" si="3"/>
        <v>885031819</v>
      </c>
      <c r="F8" s="17">
        <f t="shared" si="3"/>
        <v>585260708</v>
      </c>
      <c r="G8" s="7">
        <f t="shared" si="3"/>
        <v>770538545</v>
      </c>
      <c r="H8" s="7">
        <f t="shared" si="3"/>
        <v>871898204</v>
      </c>
      <c r="I8" s="7">
        <f t="shared" si="3"/>
        <v>949403625</v>
      </c>
      <c r="J8" s="49">
        <f t="shared" si="3"/>
        <v>594832571</v>
      </c>
      <c r="K8" s="28">
        <f t="shared" si="1"/>
        <v>1.6354870349505779E-2</v>
      </c>
      <c r="L8" s="29">
        <f t="shared" si="2"/>
        <v>-0.37346713733055314</v>
      </c>
    </row>
    <row r="9" spans="2:12">
      <c r="B9" s="20" t="s">
        <v>12</v>
      </c>
      <c r="C9" s="8">
        <f>920512298-C10</f>
        <v>349813298</v>
      </c>
      <c r="D9" s="8">
        <f>906243102-D10</f>
        <v>383012102</v>
      </c>
      <c r="E9" s="8">
        <f>885031819-E10</f>
        <v>370014819</v>
      </c>
      <c r="F9" s="18">
        <f>585260708-F10</f>
        <v>75165708</v>
      </c>
      <c r="G9" s="8">
        <v>207687346</v>
      </c>
      <c r="H9" s="8">
        <v>320710100</v>
      </c>
      <c r="I9" s="8">
        <f>397031428</f>
        <v>397031428</v>
      </c>
      <c r="J9" s="35">
        <v>139370557</v>
      </c>
      <c r="K9" s="28">
        <f t="shared" si="1"/>
        <v>0.85417739961951789</v>
      </c>
      <c r="L9" s="29">
        <f t="shared" si="2"/>
        <v>-0.64896845143452975</v>
      </c>
    </row>
    <row r="10" spans="2:12">
      <c r="B10" s="20" t="s">
        <v>13</v>
      </c>
      <c r="C10" s="8">
        <v>570699000</v>
      </c>
      <c r="D10" s="8">
        <f>1093930000-C10</f>
        <v>523231000</v>
      </c>
      <c r="E10" s="8">
        <f>1608947000-D10-C10</f>
        <v>515017000</v>
      </c>
      <c r="F10" s="18">
        <f>2119042000-E10-D10-C10</f>
        <v>510095000</v>
      </c>
      <c r="G10" s="8">
        <v>562851199</v>
      </c>
      <c r="H10" s="8">
        <v>551188104</v>
      </c>
      <c r="I10" s="8">
        <v>552372197</v>
      </c>
      <c r="J10" s="35">
        <v>455462014</v>
      </c>
      <c r="K10" s="28">
        <f t="shared" si="1"/>
        <v>-0.10710355129926774</v>
      </c>
      <c r="L10" s="29">
        <f t="shared" si="2"/>
        <v>-0.17544362936138147</v>
      </c>
    </row>
    <row r="11" spans="2:12">
      <c r="B11" s="12" t="s">
        <v>39</v>
      </c>
      <c r="C11" s="7">
        <v>762343000</v>
      </c>
      <c r="D11" s="7">
        <v>2252257511</v>
      </c>
      <c r="E11" s="7">
        <v>1819329130</v>
      </c>
      <c r="F11" s="17">
        <v>936457165</v>
      </c>
      <c r="G11" s="7">
        <v>507741123</v>
      </c>
      <c r="H11" s="7">
        <v>1379451854</v>
      </c>
      <c r="I11" s="7">
        <v>968695056</v>
      </c>
      <c r="J11" s="49">
        <v>932007700</v>
      </c>
      <c r="K11" s="28">
        <f t="shared" si="1"/>
        <v>-4.7513812337588446E-3</v>
      </c>
      <c r="L11" s="29">
        <f t="shared" si="2"/>
        <v>-3.7872967114637612E-2</v>
      </c>
    </row>
    <row r="12" spans="2:12">
      <c r="B12" s="11" t="s">
        <v>16</v>
      </c>
      <c r="C12" s="6">
        <f t="shared" ref="C12:J12" si="4">C13+C17+C18+C19+C20+C21+C22</f>
        <v>22440086236</v>
      </c>
      <c r="D12" s="6">
        <f t="shared" si="4"/>
        <v>26234833408</v>
      </c>
      <c r="E12" s="6">
        <f t="shared" si="4"/>
        <v>26648261427</v>
      </c>
      <c r="F12" s="16">
        <f t="shared" si="4"/>
        <v>30608382301</v>
      </c>
      <c r="G12" s="6">
        <f t="shared" si="4"/>
        <v>24698815437</v>
      </c>
      <c r="H12" s="6">
        <f t="shared" si="4"/>
        <v>26680455901</v>
      </c>
      <c r="I12" s="6">
        <f t="shared" si="4"/>
        <v>28104353181</v>
      </c>
      <c r="J12" s="16">
        <f t="shared" si="4"/>
        <v>29940713875</v>
      </c>
      <c r="K12" s="30">
        <f t="shared" si="1"/>
        <v>-2.1813254272447624E-2</v>
      </c>
      <c r="L12" s="31">
        <f t="shared" si="2"/>
        <v>6.5340791946831844E-2</v>
      </c>
    </row>
    <row r="13" spans="2:12">
      <c r="B13" s="12" t="s">
        <v>11</v>
      </c>
      <c r="C13" s="7">
        <f>SUM(C14:C16)</f>
        <v>17981577956</v>
      </c>
      <c r="D13" s="7">
        <f t="shared" ref="D13:J13" si="5">SUM(D14:D16)</f>
        <v>19890007448</v>
      </c>
      <c r="E13" s="7">
        <f t="shared" si="5"/>
        <v>21332485808</v>
      </c>
      <c r="F13" s="17">
        <f t="shared" si="5"/>
        <v>25360332744</v>
      </c>
      <c r="G13" s="7">
        <f t="shared" si="5"/>
        <v>20618812277</v>
      </c>
      <c r="H13" s="7">
        <f t="shared" si="5"/>
        <v>21680646723</v>
      </c>
      <c r="I13" s="7">
        <f t="shared" si="5"/>
        <v>22886374000</v>
      </c>
      <c r="J13" s="17">
        <f t="shared" si="5"/>
        <v>23995681700</v>
      </c>
      <c r="K13" s="28">
        <f t="shared" si="1"/>
        <v>-5.3810455003705071E-2</v>
      </c>
      <c r="L13" s="29">
        <f t="shared" si="2"/>
        <v>4.8470225121725274E-2</v>
      </c>
    </row>
    <row r="14" spans="2:12">
      <c r="B14" s="20" t="s">
        <v>17</v>
      </c>
      <c r="C14" s="8">
        <v>2604913509</v>
      </c>
      <c r="D14" s="8">
        <v>2914097918</v>
      </c>
      <c r="E14" s="8">
        <v>2848186635</v>
      </c>
      <c r="F14" s="18">
        <v>3382230285</v>
      </c>
      <c r="G14" s="8">
        <v>2539106545</v>
      </c>
      <c r="H14" s="8">
        <v>2526677455</v>
      </c>
      <c r="I14" s="8">
        <v>2738812000</v>
      </c>
      <c r="J14" s="18">
        <v>2794224568</v>
      </c>
      <c r="K14" s="28">
        <f t="shared" si="1"/>
        <v>-0.17385147297857628</v>
      </c>
      <c r="L14" s="29">
        <f t="shared" si="2"/>
        <v>2.0232337232347408E-2</v>
      </c>
    </row>
    <row r="15" spans="2:12">
      <c r="B15" s="20" t="s">
        <v>18</v>
      </c>
      <c r="C15" s="8">
        <v>1085328634</v>
      </c>
      <c r="D15" s="8">
        <v>1036065492</v>
      </c>
      <c r="E15" s="8">
        <v>1106492961</v>
      </c>
      <c r="F15" s="18">
        <v>1090039116</v>
      </c>
      <c r="G15" s="8">
        <v>1052341201</v>
      </c>
      <c r="H15" s="8">
        <v>914878799</v>
      </c>
      <c r="I15" s="8">
        <v>799798000</v>
      </c>
      <c r="J15" s="18">
        <v>843829176</v>
      </c>
      <c r="K15" s="28">
        <f t="shared" si="1"/>
        <v>-0.22587257318204346</v>
      </c>
      <c r="L15" s="29">
        <f t="shared" si="2"/>
        <v>5.5052870849889635E-2</v>
      </c>
    </row>
    <row r="16" spans="2:12">
      <c r="B16" s="20" t="s">
        <v>19</v>
      </c>
      <c r="C16" s="8">
        <v>14291335813</v>
      </c>
      <c r="D16" s="8">
        <v>15939844038</v>
      </c>
      <c r="E16" s="8">
        <v>17377806212</v>
      </c>
      <c r="F16" s="18">
        <v>20888063343</v>
      </c>
      <c r="G16" s="8">
        <v>17027364531</v>
      </c>
      <c r="H16" s="8">
        <v>18239090469</v>
      </c>
      <c r="I16" s="8">
        <v>19347764000</v>
      </c>
      <c r="J16" s="18">
        <v>20357627956</v>
      </c>
      <c r="K16" s="28">
        <f t="shared" si="1"/>
        <v>-2.5394187019150305E-2</v>
      </c>
      <c r="L16" s="29">
        <f t="shared" si="2"/>
        <v>5.2195383197769063E-2</v>
      </c>
    </row>
    <row r="17" spans="2:12">
      <c r="B17" s="12" t="s">
        <v>37</v>
      </c>
      <c r="C17" s="7">
        <v>127328052</v>
      </c>
      <c r="D17" s="7">
        <v>101331650</v>
      </c>
      <c r="E17" s="7">
        <v>180159669</v>
      </c>
      <c r="F17" s="17">
        <v>102350205</v>
      </c>
      <c r="G17" s="7">
        <v>18729178</v>
      </c>
      <c r="H17" s="7">
        <v>151698822</v>
      </c>
      <c r="I17" s="7">
        <v>202839000</v>
      </c>
      <c r="J17" s="17">
        <v>50496600</v>
      </c>
      <c r="K17" s="28">
        <f t="shared" si="1"/>
        <v>-0.50662922463125504</v>
      </c>
      <c r="L17" s="29">
        <f t="shared" si="2"/>
        <v>-0.75105083341960865</v>
      </c>
    </row>
    <row r="18" spans="2:12">
      <c r="B18" s="12" t="s">
        <v>38</v>
      </c>
      <c r="C18" s="7">
        <v>352761994</v>
      </c>
      <c r="D18" s="7">
        <v>1726931496</v>
      </c>
      <c r="E18" s="7">
        <v>645579724</v>
      </c>
      <c r="F18" s="17">
        <v>1072018958</v>
      </c>
      <c r="G18" s="7">
        <v>206235684</v>
      </c>
      <c r="H18" s="7">
        <v>718566753</v>
      </c>
      <c r="I18" s="7">
        <v>302306121</v>
      </c>
      <c r="J18" s="17">
        <v>929552326</v>
      </c>
      <c r="K18" s="28">
        <f t="shared" si="1"/>
        <v>-0.13289562739244021</v>
      </c>
      <c r="L18" s="29">
        <f t="shared" si="2"/>
        <v>2.0748710046793923</v>
      </c>
    </row>
    <row r="19" spans="2:12">
      <c r="B19" s="12" t="s">
        <v>20</v>
      </c>
      <c r="C19" s="7">
        <v>2252878816</v>
      </c>
      <c r="D19" s="7">
        <v>2276856379</v>
      </c>
      <c r="E19" s="7">
        <v>2395575670</v>
      </c>
      <c r="F19" s="17">
        <v>1947589777</v>
      </c>
      <c r="G19" s="7">
        <v>1942110770</v>
      </c>
      <c r="H19" s="7">
        <v>2122917285</v>
      </c>
      <c r="I19" s="7">
        <v>2257502255</v>
      </c>
      <c r="J19" s="17">
        <v>2988908910</v>
      </c>
      <c r="K19" s="28">
        <f t="shared" si="1"/>
        <v>0.53467067105066235</v>
      </c>
      <c r="L19" s="29">
        <f t="shared" si="2"/>
        <v>0.32398933528418561</v>
      </c>
    </row>
    <row r="20" spans="2:12">
      <c r="B20" s="12" t="s">
        <v>21</v>
      </c>
      <c r="C20" s="7">
        <v>393669953</v>
      </c>
      <c r="D20" s="7">
        <v>417369132</v>
      </c>
      <c r="E20" s="7">
        <v>540025965</v>
      </c>
      <c r="F20" s="17">
        <v>448355317</v>
      </c>
      <c r="G20" s="7">
        <v>403717452</v>
      </c>
      <c r="H20" s="7">
        <v>479648986</v>
      </c>
      <c r="I20" s="7">
        <v>468553117</v>
      </c>
      <c r="J20" s="17">
        <v>403865609</v>
      </c>
      <c r="K20" s="28">
        <f t="shared" si="1"/>
        <v>-9.9228683843176069E-2</v>
      </c>
      <c r="L20" s="29">
        <f t="shared" si="2"/>
        <v>-0.1380580037844461</v>
      </c>
    </row>
    <row r="21" spans="2:12">
      <c r="B21" s="12" t="s">
        <v>22</v>
      </c>
      <c r="C21" s="7">
        <v>516516034</v>
      </c>
      <c r="D21" s="7">
        <v>670293605</v>
      </c>
      <c r="E21" s="7">
        <v>258276077</v>
      </c>
      <c r="F21" s="17">
        <v>657463303</v>
      </c>
      <c r="G21" s="7">
        <v>423834865</v>
      </c>
      <c r="H21" s="7">
        <v>403091497</v>
      </c>
      <c r="I21" s="7">
        <v>584308725</v>
      </c>
      <c r="J21" s="17">
        <v>453717682</v>
      </c>
      <c r="K21" s="28">
        <f t="shared" si="1"/>
        <v>-0.30989656771763574</v>
      </c>
      <c r="L21" s="29">
        <f t="shared" si="2"/>
        <v>-0.22349665067897118</v>
      </c>
    </row>
    <row r="22" spans="2:12">
      <c r="B22" s="12" t="s">
        <v>15</v>
      </c>
      <c r="C22" s="7">
        <v>815353431</v>
      </c>
      <c r="D22" s="7">
        <v>1152043698</v>
      </c>
      <c r="E22" s="7">
        <v>1296158514</v>
      </c>
      <c r="F22" s="17">
        <v>1020271997</v>
      </c>
      <c r="G22" s="7">
        <v>1085375211</v>
      </c>
      <c r="H22" s="7">
        <v>1123885835</v>
      </c>
      <c r="I22" s="7">
        <v>1402469963</v>
      </c>
      <c r="J22" s="17">
        <v>1118491048</v>
      </c>
      <c r="K22" s="28">
        <f t="shared" si="1"/>
        <v>9.6267516200388314E-2</v>
      </c>
      <c r="L22" s="29">
        <f t="shared" si="2"/>
        <v>-0.20248484637242814</v>
      </c>
    </row>
    <row r="23" spans="2:12">
      <c r="B23" s="11" t="s">
        <v>23</v>
      </c>
      <c r="C23" s="6">
        <f>C4-C12</f>
        <v>675077758.00000381</v>
      </c>
      <c r="D23" s="6">
        <f>D4-D12</f>
        <v>487098814.3118782</v>
      </c>
      <c r="E23" s="6">
        <f>E4-E12</f>
        <v>656833266.99999619</v>
      </c>
      <c r="F23" s="16">
        <f>F4-F12</f>
        <v>460300521.68811798</v>
      </c>
      <c r="G23" s="6">
        <f>G4-G12</f>
        <v>-660296769</v>
      </c>
      <c r="H23" s="6">
        <f>H4-H12</f>
        <v>-235565843</v>
      </c>
      <c r="I23" s="6">
        <f>I4-I12</f>
        <v>-523517987</v>
      </c>
      <c r="J23" s="16">
        <f>J4-J12</f>
        <v>-1346979199</v>
      </c>
      <c r="K23" s="30">
        <f t="shared" si="1"/>
        <v>-3.926303872218206</v>
      </c>
      <c r="L23" s="31">
        <f t="shared" si="2"/>
        <v>1.572937764218596</v>
      </c>
    </row>
    <row r="24" spans="2:12">
      <c r="B24" s="21" t="s">
        <v>24</v>
      </c>
      <c r="C24" s="22">
        <f>C23/C4</f>
        <v>2.9204973764202301E-2</v>
      </c>
      <c r="D24" s="22">
        <f>D23/D4</f>
        <v>1.8228427879371976E-2</v>
      </c>
      <c r="E24" s="22">
        <f>E23/E4</f>
        <v>2.405533745115809E-2</v>
      </c>
      <c r="F24" s="23">
        <f>F23/F4</f>
        <v>1.4815578900306015E-2</v>
      </c>
      <c r="G24" s="22">
        <f>G23/G4</f>
        <v>-2.7468280309592662E-2</v>
      </c>
      <c r="H24" s="22">
        <f>H23/H4</f>
        <v>-8.9078019414468163E-3</v>
      </c>
      <c r="I24" s="22">
        <f>I23/I4</f>
        <v>-1.8981223132571681E-2</v>
      </c>
      <c r="J24" s="23">
        <f>J23/J4</f>
        <v>-4.7107494500555042E-2</v>
      </c>
      <c r="K24" s="28">
        <f t="shared" si="1"/>
        <v>-4.1795918888854242</v>
      </c>
      <c r="L24" s="29">
        <f t="shared" si="2"/>
        <v>1.4817944645368413</v>
      </c>
    </row>
    <row r="25" spans="2:12">
      <c r="B25" s="13" t="s">
        <v>25</v>
      </c>
      <c r="C25" s="7">
        <f>SUM(C26:C27)</f>
        <v>326115028</v>
      </c>
      <c r="D25" s="7">
        <f>SUM(D26:D27)</f>
        <v>1712546515</v>
      </c>
      <c r="E25" s="7">
        <f>SUM(E26:E27)</f>
        <v>2428353078</v>
      </c>
      <c r="F25" s="17">
        <f>SUM(F26:F27)</f>
        <v>-2821312784</v>
      </c>
      <c r="G25" s="7">
        <f>SUM(G26:G27)</f>
        <v>807198153</v>
      </c>
      <c r="H25" s="7">
        <f>SUM(H26:H27)</f>
        <v>552805593</v>
      </c>
      <c r="I25" s="7">
        <f>SUM(I26:I27)</f>
        <v>849129574</v>
      </c>
      <c r="J25" s="17">
        <f>SUM(J26:J27)</f>
        <v>-604570484</v>
      </c>
      <c r="K25" s="28">
        <f t="shared" si="1"/>
        <v>-0.78571305973992289</v>
      </c>
      <c r="L25" s="29">
        <f t="shared" si="2"/>
        <v>-1.7119884909343648</v>
      </c>
    </row>
    <row r="26" spans="2:12">
      <c r="B26" s="24" t="s">
        <v>26</v>
      </c>
      <c r="C26" s="8">
        <v>11205855</v>
      </c>
      <c r="D26" s="8">
        <v>14279969</v>
      </c>
      <c r="E26" s="8">
        <v>124654654</v>
      </c>
      <c r="F26" s="18">
        <v>-102109756</v>
      </c>
      <c r="G26" s="8">
        <v>8586157</v>
      </c>
      <c r="H26" s="8">
        <v>34385401</v>
      </c>
      <c r="I26" s="8">
        <v>462251</v>
      </c>
      <c r="J26" s="18">
        <f>[1]연결PL!$D$8</f>
        <v>702966</v>
      </c>
      <c r="K26" s="28">
        <f t="shared" si="1"/>
        <v>-1.0068844156282186</v>
      </c>
      <c r="L26" s="29">
        <f t="shared" si="2"/>
        <v>0.52074522283348235</v>
      </c>
    </row>
    <row r="27" spans="2:12">
      <c r="B27" s="24" t="s">
        <v>27</v>
      </c>
      <c r="C27" s="8">
        <v>314909173</v>
      </c>
      <c r="D27" s="8">
        <v>1698266546</v>
      </c>
      <c r="E27" s="8">
        <v>2303698424</v>
      </c>
      <c r="F27" s="18">
        <v>-2719203028</v>
      </c>
      <c r="G27" s="25">
        <v>798611996</v>
      </c>
      <c r="H27" s="8">
        <v>518420192</v>
      </c>
      <c r="I27" s="8">
        <v>848667323</v>
      </c>
      <c r="J27" s="18">
        <f>[1]연결PL!$D$10</f>
        <v>-605273450</v>
      </c>
      <c r="K27" s="28">
        <f t="shared" si="1"/>
        <v>-0.77740777581982012</v>
      </c>
      <c r="L27" s="29">
        <f t="shared" si="2"/>
        <v>-1.7132046133936041</v>
      </c>
    </row>
    <row r="28" spans="2:12">
      <c r="B28" s="13" t="s">
        <v>29</v>
      </c>
      <c r="C28" s="7">
        <f>SUM(C29:C30)</f>
        <v>569748879</v>
      </c>
      <c r="D28" s="7">
        <f>SUM(D29:D30)</f>
        <v>1776812560</v>
      </c>
      <c r="E28" s="7">
        <f>SUM(E29:E30)</f>
        <v>2908257636</v>
      </c>
      <c r="F28" s="17">
        <f>SUM(F29:F30)</f>
        <v>-566094648</v>
      </c>
      <c r="G28" s="7">
        <f>SUM(G29:G30)</f>
        <v>983548822</v>
      </c>
      <c r="H28" s="7">
        <f>SUM(H29:H30)</f>
        <v>789223554</v>
      </c>
      <c r="I28" s="7">
        <f>SUM(I29:I30)</f>
        <v>925242076</v>
      </c>
      <c r="J28" s="17">
        <f>SUM(J29:J30)</f>
        <v>653385986</v>
      </c>
      <c r="K28" s="28">
        <f t="shared" si="1"/>
        <v>-2.1541991932062921</v>
      </c>
      <c r="L28" s="29">
        <f t="shared" si="2"/>
        <v>-0.29382158145605131</v>
      </c>
    </row>
    <row r="29" spans="2:12">
      <c r="B29" s="24" t="s">
        <v>30</v>
      </c>
      <c r="C29" s="8">
        <v>81408531</v>
      </c>
      <c r="D29" s="8">
        <v>6146699</v>
      </c>
      <c r="E29" s="8">
        <v>269828636</v>
      </c>
      <c r="F29" s="18">
        <v>1762063954</v>
      </c>
      <c r="G29" s="8">
        <v>515959</v>
      </c>
      <c r="H29" s="8">
        <v>1004460</v>
      </c>
      <c r="I29" s="8">
        <v>26532346</v>
      </c>
      <c r="J29" s="18">
        <f>[1]연결PL!$D$9</f>
        <v>31206347</v>
      </c>
      <c r="K29" s="28">
        <f t="shared" si="1"/>
        <v>-0.98228988968921382</v>
      </c>
      <c r="L29" s="29">
        <f t="shared" si="2"/>
        <v>0.17616237177066818</v>
      </c>
    </row>
    <row r="30" spans="2:12">
      <c r="B30" s="24" t="s">
        <v>31</v>
      </c>
      <c r="C30" s="8">
        <v>488340348</v>
      </c>
      <c r="D30" s="8">
        <v>1770665861</v>
      </c>
      <c r="E30" s="8">
        <v>2638429000</v>
      </c>
      <c r="F30" s="18">
        <v>-2328158602</v>
      </c>
      <c r="G30" s="8">
        <v>983032863</v>
      </c>
      <c r="H30" s="8">
        <v>788219094</v>
      </c>
      <c r="I30" s="8">
        <v>898709730</v>
      </c>
      <c r="J30" s="18">
        <f>[1]연결PL!$D$11</f>
        <v>622179639</v>
      </c>
      <c r="K30" s="28">
        <f t="shared" si="1"/>
        <v>-1.2672410885003786</v>
      </c>
      <c r="L30" s="29">
        <f t="shared" si="2"/>
        <v>-0.3076967810285085</v>
      </c>
    </row>
    <row r="31" spans="2:12">
      <c r="B31" s="11" t="s">
        <v>32</v>
      </c>
      <c r="C31" s="6">
        <f>C23+C25-C28</f>
        <v>431443907.00000381</v>
      </c>
      <c r="D31" s="6">
        <f>D23+D25-D28</f>
        <v>422832769.3118782</v>
      </c>
      <c r="E31" s="6">
        <f>E23+E25-E28</f>
        <v>176928708.99999619</v>
      </c>
      <c r="F31" s="16">
        <f>F23+F25-F28</f>
        <v>-1794917614.311882</v>
      </c>
      <c r="G31" s="6">
        <f>G23+G25-G28</f>
        <v>-836647438</v>
      </c>
      <c r="H31" s="6">
        <f>H23+H25-H28</f>
        <v>-471983804</v>
      </c>
      <c r="I31" s="6">
        <f>I23+I25-I28</f>
        <v>-599630489</v>
      </c>
      <c r="J31" s="16">
        <f>J23+J25-J28</f>
        <v>-2604935669</v>
      </c>
      <c r="K31" s="30">
        <f t="shared" si="1"/>
        <v>0.45128425295366825</v>
      </c>
      <c r="L31" s="31">
        <f t="shared" si="2"/>
        <v>3.3442348526077028</v>
      </c>
    </row>
    <row r="32" spans="2:12">
      <c r="B32" s="21" t="s">
        <v>33</v>
      </c>
      <c r="C32" s="8">
        <v>113654738</v>
      </c>
      <c r="D32" s="8">
        <v>-139226368</v>
      </c>
      <c r="E32" s="8">
        <v>-88085799</v>
      </c>
      <c r="F32" s="18">
        <v>-180805966</v>
      </c>
      <c r="G32" s="8">
        <v>-212081823</v>
      </c>
      <c r="H32" s="8">
        <v>-225020134</v>
      </c>
      <c r="I32" s="8">
        <v>-198649952</v>
      </c>
      <c r="J32" s="18">
        <f>[1]연결PL!$D$13</f>
        <v>-902734392</v>
      </c>
      <c r="K32" s="28">
        <f t="shared" si="1"/>
        <v>3.9928352032366012</v>
      </c>
      <c r="L32" s="29">
        <f t="shared" si="2"/>
        <v>3.5443473955634284</v>
      </c>
    </row>
    <row r="33" spans="2:12">
      <c r="B33" s="11" t="s">
        <v>34</v>
      </c>
      <c r="C33" s="6">
        <f>C31-C32</f>
        <v>317789169.00000381</v>
      </c>
      <c r="D33" s="6">
        <f t="shared" ref="D33:J33" si="6">D31-D32</f>
        <v>562059137.3118782</v>
      </c>
      <c r="E33" s="6">
        <f t="shared" si="6"/>
        <v>265014507.99999619</v>
      </c>
      <c r="F33" s="16">
        <f t="shared" si="6"/>
        <v>-1614111648.311882</v>
      </c>
      <c r="G33" s="6">
        <f t="shared" si="6"/>
        <v>-624565615</v>
      </c>
      <c r="H33" s="6">
        <f t="shared" si="6"/>
        <v>-246963670</v>
      </c>
      <c r="I33" s="6">
        <f t="shared" si="6"/>
        <v>-400980537</v>
      </c>
      <c r="J33" s="16">
        <f t="shared" si="6"/>
        <v>-1702201277</v>
      </c>
      <c r="K33" s="30">
        <f t="shared" si="1"/>
        <v>5.4574681237352207E-2</v>
      </c>
      <c r="L33" s="31">
        <f t="shared" si="2"/>
        <v>3.2450970057930766</v>
      </c>
    </row>
    <row r="34" spans="2:12">
      <c r="B34" s="21" t="s">
        <v>35</v>
      </c>
      <c r="C34" s="8">
        <v>20527642</v>
      </c>
      <c r="D34" s="8">
        <v>7409560</v>
      </c>
      <c r="E34" s="8">
        <v>10179135</v>
      </c>
      <c r="F34" s="18">
        <v>-11986223</v>
      </c>
      <c r="G34" s="8">
        <v>3010122</v>
      </c>
      <c r="H34" s="8">
        <v>-20188158</v>
      </c>
      <c r="I34" s="8">
        <v>2568072</v>
      </c>
      <c r="J34" s="18">
        <f>[1]연결PL!$D$15</f>
        <v>-4400037</v>
      </c>
      <c r="K34" s="28">
        <f t="shared" si="1"/>
        <v>-0.63290879870998562</v>
      </c>
      <c r="L34" s="29">
        <f t="shared" si="2"/>
        <v>-2.7133620085418166</v>
      </c>
    </row>
    <row r="35" spans="2:12">
      <c r="B35" s="14" t="s">
        <v>36</v>
      </c>
      <c r="C35" s="9">
        <f>C33+C34</f>
        <v>338316811.00000381</v>
      </c>
      <c r="D35" s="9">
        <f t="shared" ref="D35:J35" si="7">D33+D34</f>
        <v>569468697.3118782</v>
      </c>
      <c r="E35" s="9">
        <f t="shared" si="7"/>
        <v>275193642.99999619</v>
      </c>
      <c r="F35" s="19">
        <f t="shared" si="7"/>
        <v>-1626097871.311882</v>
      </c>
      <c r="G35" s="9">
        <f t="shared" si="7"/>
        <v>-621555493</v>
      </c>
      <c r="H35" s="9">
        <f t="shared" si="7"/>
        <v>-267151828</v>
      </c>
      <c r="I35" s="9">
        <f t="shared" si="7"/>
        <v>-398412465</v>
      </c>
      <c r="J35" s="19">
        <f t="shared" si="7"/>
        <v>-1706601314</v>
      </c>
      <c r="K35" s="32">
        <f t="shared" si="1"/>
        <v>4.950713244779692E-2</v>
      </c>
      <c r="L35" s="33">
        <f t="shared" si="2"/>
        <v>3.2835038155746457</v>
      </c>
    </row>
    <row r="36" spans="2:12">
      <c r="E36" s="1"/>
    </row>
    <row r="37" spans="2:12">
      <c r="C37" s="2"/>
      <c r="E37" s="2"/>
      <c r="J37" s="4"/>
    </row>
  </sheetData>
  <mergeCells count="1">
    <mergeCell ref="B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FBC1-0D74-4400-AF00-F2CD59C58D32}">
  <dimension ref="B1:O32"/>
  <sheetViews>
    <sheetView showGridLines="0" zoomScaleNormal="100" workbookViewId="0">
      <selection activeCell="J23" sqref="J23"/>
    </sheetView>
  </sheetViews>
  <sheetFormatPr defaultRowHeight="17.399999999999999"/>
  <cols>
    <col min="1" max="1" width="1.69921875" customWidth="1"/>
    <col min="2" max="2" width="25.5" bestFit="1" customWidth="1"/>
    <col min="3" max="12" width="10.69921875" customWidth="1"/>
    <col min="14" max="14" width="11.69921875" bestFit="1" customWidth="1"/>
  </cols>
  <sheetData>
    <row r="1" spans="2:15" ht="46.95" customHeight="1">
      <c r="B1" s="38" t="s">
        <v>68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5">
      <c r="J2" s="3"/>
      <c r="K2" s="3"/>
    </row>
    <row r="3" spans="2:15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40</v>
      </c>
      <c r="L3" s="47" t="s">
        <v>41</v>
      </c>
    </row>
    <row r="4" spans="2:15">
      <c r="B4" s="11" t="s">
        <v>43</v>
      </c>
      <c r="C4" s="6">
        <f>SUM(C5:C8)</f>
        <v>35414711585</v>
      </c>
      <c r="D4" s="6">
        <f t="shared" ref="D4:J4" si="0">SUM(D5:D8)</f>
        <v>33018566878</v>
      </c>
      <c r="E4" s="6">
        <f t="shared" si="0"/>
        <v>33258330556</v>
      </c>
      <c r="F4" s="6">
        <f t="shared" si="0"/>
        <v>32204759431</v>
      </c>
      <c r="G4" s="46">
        <f t="shared" si="0"/>
        <v>27554932708</v>
      </c>
      <c r="H4" s="6">
        <f t="shared" si="0"/>
        <v>26289390828</v>
      </c>
      <c r="I4" s="6">
        <f t="shared" si="0"/>
        <v>26039812251</v>
      </c>
      <c r="J4" s="6">
        <f t="shared" si="0"/>
        <v>26501177155</v>
      </c>
      <c r="K4" s="48">
        <f>+IFERROR((J4/F4-1),"n/a")</f>
        <v>-0.17710370692941069</v>
      </c>
      <c r="L4" s="31">
        <f>+IFERROR((J4/I4-1),"n/a")</f>
        <v>1.7717673981396898E-2</v>
      </c>
      <c r="N4" s="42"/>
    </row>
    <row r="5" spans="2:15">
      <c r="B5" s="24" t="s">
        <v>44</v>
      </c>
      <c r="C5" s="34">
        <v>18554258221</v>
      </c>
      <c r="D5" s="34">
        <v>19484876945</v>
      </c>
      <c r="E5" s="34">
        <v>19484814708</v>
      </c>
      <c r="F5" s="35">
        <v>16313157141</v>
      </c>
      <c r="G5" s="34">
        <v>14085510562</v>
      </c>
      <c r="H5" s="34">
        <v>11970504874</v>
      </c>
      <c r="I5" s="34">
        <v>9710140935</v>
      </c>
      <c r="J5" s="35">
        <v>10401438499</v>
      </c>
      <c r="K5" s="28">
        <f>+IFERROR((J5/F5-1),"n/a")</f>
        <v>-0.36238960925240071</v>
      </c>
      <c r="L5" s="29">
        <f>+IFERROR((J5/I5-1),"n/a")</f>
        <v>7.1193360490601432E-2</v>
      </c>
      <c r="N5" s="4"/>
    </row>
    <row r="6" spans="2:15">
      <c r="B6" s="24" t="s">
        <v>59</v>
      </c>
      <c r="C6" s="34">
        <v>8844000000</v>
      </c>
      <c r="D6" s="34">
        <v>3844000000</v>
      </c>
      <c r="E6" s="34">
        <v>3844000000</v>
      </c>
      <c r="F6" s="35">
        <v>4644000000</v>
      </c>
      <c r="G6" s="34">
        <v>5144000000</v>
      </c>
      <c r="H6" s="34">
        <v>4644000000</v>
      </c>
      <c r="I6" s="34">
        <v>4644000000</v>
      </c>
      <c r="J6" s="35">
        <v>2644000000</v>
      </c>
      <c r="K6" s="28">
        <f t="shared" ref="K6:K28" si="1">+IFERROR((J6/F6-1),"n/a")</f>
        <v>-0.43066322136089574</v>
      </c>
      <c r="L6" s="29">
        <f t="shared" ref="L6:L8" si="2">+IFERROR((J6/I6-1),"n/a")</f>
        <v>-0.43066322136089574</v>
      </c>
    </row>
    <row r="7" spans="2:15">
      <c r="B7" s="24" t="s">
        <v>70</v>
      </c>
      <c r="C7" s="34">
        <v>7293958959</v>
      </c>
      <c r="D7" s="34">
        <v>9049492116</v>
      </c>
      <c r="E7" s="34">
        <v>9225476156</v>
      </c>
      <c r="F7" s="35">
        <v>9711308321</v>
      </c>
      <c r="G7" s="34">
        <v>6341794418</v>
      </c>
      <c r="H7" s="34">
        <v>7603678308</v>
      </c>
      <c r="I7" s="34">
        <v>9763975422</v>
      </c>
      <c r="J7" s="35">
        <v>9914508859</v>
      </c>
      <c r="K7" s="28">
        <f t="shared" si="1"/>
        <v>2.0924115606606231E-2</v>
      </c>
      <c r="L7" s="29">
        <f t="shared" si="2"/>
        <v>1.541722817745117E-2</v>
      </c>
    </row>
    <row r="8" spans="2:15">
      <c r="B8" s="24" t="s">
        <v>45</v>
      </c>
      <c r="C8" s="34">
        <v>722494405</v>
      </c>
      <c r="D8" s="34">
        <v>640197817</v>
      </c>
      <c r="E8" s="34">
        <v>704039692</v>
      </c>
      <c r="F8" s="35">
        <v>1536293969</v>
      </c>
      <c r="G8" s="34">
        <v>1983627728</v>
      </c>
      <c r="H8" s="34">
        <v>2071207646</v>
      </c>
      <c r="I8" s="34">
        <v>1921695894</v>
      </c>
      <c r="J8" s="35">
        <v>3541229797</v>
      </c>
      <c r="K8" s="28">
        <f t="shared" si="1"/>
        <v>1.305046995208246</v>
      </c>
      <c r="L8" s="29">
        <f t="shared" si="2"/>
        <v>0.84276284715837568</v>
      </c>
    </row>
    <row r="9" spans="2:15">
      <c r="B9" s="11" t="s">
        <v>46</v>
      </c>
      <c r="C9" s="6">
        <f>SUM(C10:C13)</f>
        <v>43172966852</v>
      </c>
      <c r="D9" s="6">
        <f>SUM(D10:D13)</f>
        <v>44528151188</v>
      </c>
      <c r="E9" s="6">
        <f>SUM(E10:E13)</f>
        <v>47484554364</v>
      </c>
      <c r="F9" s="6">
        <f>SUM(F10:F13)</f>
        <v>51137121851</v>
      </c>
      <c r="G9" s="46">
        <f>SUM(G10:G13)</f>
        <v>51958536474</v>
      </c>
      <c r="H9" s="6">
        <f>SUM(H10:H13)</f>
        <v>51617824709</v>
      </c>
      <c r="I9" s="6">
        <f>SUM(I10:I13)</f>
        <v>51595643687</v>
      </c>
      <c r="J9" s="6">
        <f>SUM(J10:J13)</f>
        <v>48666994573</v>
      </c>
      <c r="K9" s="48">
        <f>+IFERROR((J9/F9-1),"n/a")</f>
        <v>-4.8303994995989363E-2</v>
      </c>
      <c r="L9" s="31">
        <f>+IFERROR((J9/I9-1),"n/a")</f>
        <v>-5.6761557851014888E-2</v>
      </c>
      <c r="N9" s="42"/>
      <c r="O9" s="4"/>
    </row>
    <row r="10" spans="2:15">
      <c r="B10" s="24" t="s">
        <v>60</v>
      </c>
      <c r="C10" s="34">
        <v>6502944335</v>
      </c>
      <c r="D10" s="34">
        <v>6497478497</v>
      </c>
      <c r="E10" s="34">
        <v>30918792281</v>
      </c>
      <c r="F10" s="35">
        <v>30904175138</v>
      </c>
      <c r="G10" s="34">
        <v>30889557995</v>
      </c>
      <c r="H10" s="34">
        <v>30874940852</v>
      </c>
      <c r="I10" s="34">
        <v>30860323709</v>
      </c>
      <c r="J10" s="35">
        <v>30845706566</v>
      </c>
      <c r="K10" s="28">
        <f t="shared" si="1"/>
        <v>-1.8919311626637292E-3</v>
      </c>
      <c r="L10" s="29">
        <f t="shared" ref="L10:L13" si="3">+IFERROR((J10/I10-1),"n/a")</f>
        <v>-4.7365488249029308E-4</v>
      </c>
    </row>
    <row r="11" spans="2:15">
      <c r="B11" s="24" t="s">
        <v>47</v>
      </c>
      <c r="C11" s="34">
        <v>25107425267</v>
      </c>
      <c r="D11" s="34">
        <v>25024628624</v>
      </c>
      <c r="E11" s="34">
        <v>556962338</v>
      </c>
      <c r="F11" s="35">
        <v>6203591108</v>
      </c>
      <c r="G11" s="34">
        <v>6006004142</v>
      </c>
      <c r="H11" s="34">
        <v>5654669759</v>
      </c>
      <c r="I11" s="34">
        <v>5308147350</v>
      </c>
      <c r="J11" s="35">
        <v>4969995967</v>
      </c>
      <c r="K11" s="28">
        <f t="shared" si="1"/>
        <v>-0.1988517810932422</v>
      </c>
      <c r="L11" s="29">
        <f t="shared" si="3"/>
        <v>-6.3704219326164657E-2</v>
      </c>
    </row>
    <row r="12" spans="2:15">
      <c r="B12" s="24" t="s">
        <v>48</v>
      </c>
      <c r="C12" s="34">
        <v>2045105328</v>
      </c>
      <c r="D12" s="34">
        <v>2002296985</v>
      </c>
      <c r="E12" s="34">
        <v>1960309682</v>
      </c>
      <c r="F12" s="35">
        <v>663041456</v>
      </c>
      <c r="G12" s="34">
        <v>965016741</v>
      </c>
      <c r="H12" s="34">
        <v>1278346987</v>
      </c>
      <c r="I12" s="34">
        <v>1167687303</v>
      </c>
      <c r="J12" s="35">
        <v>1058756384</v>
      </c>
      <c r="K12" s="28">
        <f t="shared" si="1"/>
        <v>0.59681777725825946</v>
      </c>
      <c r="L12" s="29">
        <f t="shared" si="3"/>
        <v>-9.3287748115558622E-2</v>
      </c>
    </row>
    <row r="13" spans="2:15">
      <c r="B13" s="24" t="s">
        <v>49</v>
      </c>
      <c r="C13" s="34">
        <v>9517491922</v>
      </c>
      <c r="D13" s="34">
        <v>11003747082</v>
      </c>
      <c r="E13" s="34">
        <v>14048490063</v>
      </c>
      <c r="F13" s="35">
        <v>13366314149</v>
      </c>
      <c r="G13" s="34">
        <v>14097957596</v>
      </c>
      <c r="H13" s="34">
        <v>13809867111</v>
      </c>
      <c r="I13" s="34">
        <v>14259485325</v>
      </c>
      <c r="J13" s="35">
        <v>11792535656</v>
      </c>
      <c r="K13" s="28">
        <f t="shared" si="1"/>
        <v>-0.11774214457751186</v>
      </c>
      <c r="L13" s="29">
        <f t="shared" si="3"/>
        <v>-0.17300411710336394</v>
      </c>
    </row>
    <row r="14" spans="2:15">
      <c r="B14" s="11" t="s">
        <v>50</v>
      </c>
      <c r="C14" s="6">
        <f>C4+C9</f>
        <v>78587678437</v>
      </c>
      <c r="D14" s="6">
        <f>D4+D9</f>
        <v>77546718066</v>
      </c>
      <c r="E14" s="6">
        <f>E4+E9</f>
        <v>80742884920</v>
      </c>
      <c r="F14" s="16">
        <f>F4+F9</f>
        <v>83341881282</v>
      </c>
      <c r="G14" s="6">
        <f>G4+G9</f>
        <v>79513469182</v>
      </c>
      <c r="H14" s="6">
        <f>H4+H9</f>
        <v>77907215537</v>
      </c>
      <c r="I14" s="6">
        <f>I4+I9</f>
        <v>77635455938</v>
      </c>
      <c r="J14" s="16">
        <f>J4+J9</f>
        <v>75168171728</v>
      </c>
      <c r="K14" s="30">
        <f>+IFERROR((J14/F14-1),"n/a")</f>
        <v>-9.8074454623156448E-2</v>
      </c>
      <c r="L14" s="31">
        <f>+IFERROR((J14/I14-1),"n/a")</f>
        <v>-3.178037895430641E-2</v>
      </c>
    </row>
    <row r="15" spans="2:15">
      <c r="B15" s="11" t="s">
        <v>51</v>
      </c>
      <c r="C15" s="6">
        <f>SUM(C16:C19)</f>
        <v>14348165977</v>
      </c>
      <c r="D15" s="6">
        <f t="shared" ref="D15:J15" si="4">SUM(D16:D19)</f>
        <v>15151386129</v>
      </c>
      <c r="E15" s="6">
        <f t="shared" si="4"/>
        <v>15974625770</v>
      </c>
      <c r="F15" s="16">
        <f t="shared" si="4"/>
        <v>18782216806</v>
      </c>
      <c r="G15" s="6">
        <f t="shared" si="4"/>
        <v>15887529185</v>
      </c>
      <c r="H15" s="6">
        <f t="shared" si="4"/>
        <v>16643407239</v>
      </c>
      <c r="I15" s="6">
        <f t="shared" si="4"/>
        <v>16687789088</v>
      </c>
      <c r="J15" s="16">
        <f t="shared" si="4"/>
        <v>39579955965</v>
      </c>
      <c r="K15" s="30">
        <f>+IFERROR((J15/F15-1),"n/a")</f>
        <v>1.1073101420252023</v>
      </c>
      <c r="L15" s="31">
        <f>+IFERROR((J15/I15-1),"n/a")</f>
        <v>1.3717914791637376</v>
      </c>
      <c r="N15" s="42"/>
      <c r="O15" s="4"/>
    </row>
    <row r="16" spans="2:15">
      <c r="B16" s="24" t="s">
        <v>72</v>
      </c>
      <c r="C16" s="34">
        <v>10534143690</v>
      </c>
      <c r="D16" s="34">
        <v>11814318511</v>
      </c>
      <c r="E16" s="34">
        <v>12164452590</v>
      </c>
      <c r="F16" s="35">
        <v>14332118202</v>
      </c>
      <c r="G16" s="34">
        <v>11237086844</v>
      </c>
      <c r="H16" s="34">
        <v>12067423755</v>
      </c>
      <c r="I16" s="34">
        <v>12668377839</v>
      </c>
      <c r="J16" s="35">
        <v>12796037982</v>
      </c>
      <c r="K16" s="28">
        <f t="shared" si="1"/>
        <v>-0.10717747358416607</v>
      </c>
      <c r="L16" s="29">
        <f t="shared" ref="L16:L28" si="5">+IFERROR((J16/I16-1),"n/a")</f>
        <v>1.0077071004860105E-2</v>
      </c>
    </row>
    <row r="17" spans="2:15">
      <c r="B17" s="24" t="s">
        <v>61</v>
      </c>
      <c r="C17" s="34">
        <v>1325710000</v>
      </c>
      <c r="D17" s="34">
        <v>1342330000</v>
      </c>
      <c r="E17" s="34">
        <v>1358950000</v>
      </c>
      <c r="F17" s="35">
        <v>1327820000</v>
      </c>
      <c r="G17" s="34">
        <v>1327820000</v>
      </c>
      <c r="H17" s="34">
        <v>1327820000</v>
      </c>
      <c r="I17" s="34">
        <v>1127820000</v>
      </c>
      <c r="J17" s="35">
        <v>22885926900</v>
      </c>
      <c r="K17" s="28">
        <f t="shared" si="1"/>
        <v>16.235714855929267</v>
      </c>
      <c r="L17" s="29">
        <f t="shared" si="5"/>
        <v>19.29218040112784</v>
      </c>
    </row>
    <row r="18" spans="2:15">
      <c r="B18" s="24" t="s">
        <v>62</v>
      </c>
      <c r="C18" s="34">
        <v>219303008</v>
      </c>
      <c r="D18" s="34">
        <v>172933447</v>
      </c>
      <c r="E18" s="34">
        <v>154857500</v>
      </c>
      <c r="F18" s="35">
        <v>628565988</v>
      </c>
      <c r="G18" s="34">
        <v>1323775794</v>
      </c>
      <c r="H18" s="34">
        <v>1319440529</v>
      </c>
      <c r="I18" s="34">
        <v>1311830231</v>
      </c>
      <c r="J18" s="35">
        <v>1296112517</v>
      </c>
      <c r="K18" s="28">
        <f t="shared" si="1"/>
        <v>1.0620150338137608</v>
      </c>
      <c r="L18" s="29">
        <f t="shared" si="5"/>
        <v>-1.1981515312403213E-2</v>
      </c>
    </row>
    <row r="19" spans="2:15">
      <c r="B19" s="24" t="s">
        <v>53</v>
      </c>
      <c r="C19" s="34">
        <v>2269009279</v>
      </c>
      <c r="D19" s="34">
        <v>1821804171</v>
      </c>
      <c r="E19" s="34">
        <v>2296365680</v>
      </c>
      <c r="F19" s="35">
        <v>2493712616</v>
      </c>
      <c r="G19" s="34">
        <v>1998846547</v>
      </c>
      <c r="H19" s="34">
        <v>1928722955</v>
      </c>
      <c r="I19" s="34">
        <v>1579761018</v>
      </c>
      <c r="J19" s="35">
        <v>2601878566</v>
      </c>
      <c r="K19" s="28">
        <f t="shared" si="1"/>
        <v>4.3375467287606551E-2</v>
      </c>
      <c r="L19" s="29">
        <f t="shared" si="5"/>
        <v>0.64700770328794133</v>
      </c>
    </row>
    <row r="20" spans="2:15">
      <c r="B20" s="11" t="s">
        <v>54</v>
      </c>
      <c r="C20" s="6">
        <f>SUM(C21:C23)</f>
        <v>22750492843</v>
      </c>
      <c r="D20" s="6">
        <f t="shared" ref="D20:J20" si="6">SUM(D21:D23)</f>
        <v>23850623823</v>
      </c>
      <c r="E20" s="6">
        <f t="shared" si="6"/>
        <v>25948357393</v>
      </c>
      <c r="F20" s="6">
        <f t="shared" si="6"/>
        <v>27365860590</v>
      </c>
      <c r="G20" s="46">
        <f t="shared" si="6"/>
        <v>27053691604</v>
      </c>
      <c r="H20" s="6">
        <f t="shared" si="6"/>
        <v>26648890493</v>
      </c>
      <c r="I20" s="6">
        <f t="shared" si="6"/>
        <v>26731161510</v>
      </c>
      <c r="J20" s="16">
        <f t="shared" si="6"/>
        <v>3659918387</v>
      </c>
      <c r="K20" s="30">
        <f>+IFERROR((J20/F20-1),"n/a")</f>
        <v>-0.86625970066012092</v>
      </c>
      <c r="L20" s="31">
        <f>+IFERROR((J20/I20-1),"n/a")</f>
        <v>-0.86308419910482215</v>
      </c>
      <c r="N20" s="42"/>
      <c r="O20" s="4"/>
    </row>
    <row r="21" spans="2:15">
      <c r="B21" s="24" t="s">
        <v>63</v>
      </c>
      <c r="C21" s="34">
        <v>22551114120</v>
      </c>
      <c r="D21" s="34">
        <v>23669563710</v>
      </c>
      <c r="E21" s="34">
        <v>25796870330</v>
      </c>
      <c r="F21" s="35">
        <v>22637838430</v>
      </c>
      <c r="G21" s="34">
        <v>22975752370</v>
      </c>
      <c r="H21" s="34">
        <v>22844417040</v>
      </c>
      <c r="I21" s="34">
        <v>23100753640</v>
      </c>
      <c r="J21" s="35">
        <v>124750000</v>
      </c>
      <c r="K21" s="28">
        <f t="shared" si="1"/>
        <v>-0.99448931485284042</v>
      </c>
      <c r="L21" s="29">
        <f t="shared" si="5"/>
        <v>-0.99459974328352696</v>
      </c>
    </row>
    <row r="22" spans="2:15">
      <c r="B22" s="24" t="s">
        <v>52</v>
      </c>
      <c r="C22" s="34">
        <v>99378723</v>
      </c>
      <c r="D22" s="34">
        <v>181060113</v>
      </c>
      <c r="E22" s="34">
        <v>151487063</v>
      </c>
      <c r="F22" s="35">
        <v>4468758165</v>
      </c>
      <c r="G22" s="34">
        <v>3814733365</v>
      </c>
      <c r="H22" s="34">
        <v>3537308342</v>
      </c>
      <c r="I22" s="34">
        <v>3359175264</v>
      </c>
      <c r="J22" s="35">
        <v>3259757074</v>
      </c>
      <c r="K22" s="28">
        <f t="shared" si="1"/>
        <v>-0.27054520436327978</v>
      </c>
      <c r="L22" s="29">
        <f t="shared" si="5"/>
        <v>-2.9596011576251025E-2</v>
      </c>
    </row>
    <row r="23" spans="2:15">
      <c r="B23" s="24" t="s">
        <v>64</v>
      </c>
      <c r="C23" s="34">
        <v>100000000</v>
      </c>
      <c r="D23" s="34">
        <v>0</v>
      </c>
      <c r="E23" s="34">
        <v>0</v>
      </c>
      <c r="F23" s="35">
        <v>259263995</v>
      </c>
      <c r="G23" s="34">
        <v>263205869</v>
      </c>
      <c r="H23" s="34">
        <v>267165111</v>
      </c>
      <c r="I23" s="34">
        <v>271232606</v>
      </c>
      <c r="J23" s="35">
        <v>275411313</v>
      </c>
      <c r="K23" s="28">
        <f t="shared" si="1"/>
        <v>6.2281374627433328E-2</v>
      </c>
      <c r="L23" s="29">
        <f t="shared" si="5"/>
        <v>1.5406359366690658E-2</v>
      </c>
    </row>
    <row r="24" spans="2:15">
      <c r="B24" s="11" t="s">
        <v>55</v>
      </c>
      <c r="C24" s="6">
        <f>C15+C20</f>
        <v>37098658820</v>
      </c>
      <c r="D24" s="6">
        <f t="shared" ref="D24:J24" si="7">D15+D20</f>
        <v>39002009952</v>
      </c>
      <c r="E24" s="6">
        <f t="shared" si="7"/>
        <v>41922983163</v>
      </c>
      <c r="F24" s="16">
        <f t="shared" si="7"/>
        <v>46148077396</v>
      </c>
      <c r="G24" s="6">
        <f t="shared" si="7"/>
        <v>42941220789</v>
      </c>
      <c r="H24" s="6">
        <f t="shared" si="7"/>
        <v>43292297732</v>
      </c>
      <c r="I24" s="6">
        <f t="shared" si="7"/>
        <v>43418950598</v>
      </c>
      <c r="J24" s="6">
        <f t="shared" si="7"/>
        <v>43239874352</v>
      </c>
      <c r="K24" s="48">
        <f>+IFERROR((J24/F24-1),"n/a")</f>
        <v>-6.301894267543362E-2</v>
      </c>
      <c r="L24" s="31">
        <f>+IFERROR((J24/I24-1),"n/a")</f>
        <v>-4.1243798740785431E-3</v>
      </c>
      <c r="N24" s="42"/>
      <c r="O24" s="4"/>
    </row>
    <row r="25" spans="2:15">
      <c r="B25" s="24" t="s">
        <v>65</v>
      </c>
      <c r="C25" s="34">
        <v>848771300</v>
      </c>
      <c r="D25" s="34">
        <v>1697542600</v>
      </c>
      <c r="E25" s="34">
        <v>1697542600</v>
      </c>
      <c r="F25" s="35">
        <v>1697542600</v>
      </c>
      <c r="G25" s="34">
        <v>1697542600</v>
      </c>
      <c r="H25" s="34">
        <v>1697542600</v>
      </c>
      <c r="I25" s="34">
        <v>1697542600</v>
      </c>
      <c r="J25" s="35">
        <v>1697542600</v>
      </c>
      <c r="K25" s="28">
        <f t="shared" si="1"/>
        <v>0</v>
      </c>
      <c r="L25" s="29">
        <f t="shared" si="5"/>
        <v>0</v>
      </c>
    </row>
    <row r="26" spans="2:15">
      <c r="B26" s="24" t="s">
        <v>66</v>
      </c>
      <c r="C26" s="34">
        <v>35420272858</v>
      </c>
      <c r="D26" s="34">
        <v>34550549878</v>
      </c>
      <c r="E26" s="34">
        <v>34550549878</v>
      </c>
      <c r="F26" s="35">
        <v>34550549878</v>
      </c>
      <c r="G26" s="34">
        <v>27550549878</v>
      </c>
      <c r="H26" s="34">
        <v>27550549878</v>
      </c>
      <c r="I26" s="34">
        <v>27550549878</v>
      </c>
      <c r="J26" s="35">
        <v>27550549878</v>
      </c>
      <c r="K26" s="28">
        <f t="shared" si="1"/>
        <v>-0.20260169591272514</v>
      </c>
      <c r="L26" s="29">
        <f t="shared" si="5"/>
        <v>0</v>
      </c>
    </row>
    <row r="27" spans="2:15">
      <c r="B27" s="24" t="s">
        <v>56</v>
      </c>
      <c r="C27" s="34">
        <v>22043258</v>
      </c>
      <c r="D27" s="34">
        <v>-3463375702</v>
      </c>
      <c r="E27" s="34">
        <v>-3453196567</v>
      </c>
      <c r="F27" s="35">
        <v>-3465182790</v>
      </c>
      <c r="G27" s="36">
        <v>-3462172668</v>
      </c>
      <c r="H27" s="34">
        <v>-5172539586</v>
      </c>
      <c r="I27" s="34">
        <v>-5169971514</v>
      </c>
      <c r="J27" s="35">
        <v>-5755978201</v>
      </c>
      <c r="K27" s="28">
        <f t="shared" si="1"/>
        <v>0.66108934212962533</v>
      </c>
      <c r="L27" s="29">
        <f t="shared" si="5"/>
        <v>0.11334814619638145</v>
      </c>
    </row>
    <row r="28" spans="2:15">
      <c r="B28" s="24" t="s">
        <v>57</v>
      </c>
      <c r="C28" s="34">
        <v>5197932201</v>
      </c>
      <c r="D28" s="34">
        <v>5759991338</v>
      </c>
      <c r="E28" s="34">
        <v>6025005846</v>
      </c>
      <c r="F28" s="35">
        <v>4410894198</v>
      </c>
      <c r="G28" s="34">
        <v>10786328583</v>
      </c>
      <c r="H28" s="34">
        <v>10539364913</v>
      </c>
      <c r="I28" s="34">
        <v>10138384376</v>
      </c>
      <c r="J28" s="35">
        <v>8436183099</v>
      </c>
      <c r="K28" s="28">
        <f t="shared" si="1"/>
        <v>0.91257888317184244</v>
      </c>
      <c r="L28" s="29">
        <f t="shared" si="5"/>
        <v>-0.16789669969798349</v>
      </c>
    </row>
    <row r="29" spans="2:15">
      <c r="B29" s="37" t="s">
        <v>58</v>
      </c>
      <c r="C29" s="6">
        <f>SUM(C25:C28)</f>
        <v>41489019617</v>
      </c>
      <c r="D29" s="6">
        <f t="shared" ref="D29:J29" si="8">SUM(D25:D28)</f>
        <v>38544708114</v>
      </c>
      <c r="E29" s="6">
        <f t="shared" si="8"/>
        <v>38819901757</v>
      </c>
      <c r="F29" s="16">
        <f t="shared" si="8"/>
        <v>37193803886</v>
      </c>
      <c r="G29" s="6">
        <f t="shared" si="8"/>
        <v>36572248393</v>
      </c>
      <c r="H29" s="6">
        <f t="shared" si="8"/>
        <v>34614917805</v>
      </c>
      <c r="I29" s="6">
        <f t="shared" si="8"/>
        <v>34216505340</v>
      </c>
      <c r="J29" s="16">
        <f t="shared" si="8"/>
        <v>31928297376</v>
      </c>
      <c r="K29" s="30">
        <f>+IFERROR((J29/F29-1),"n/a")</f>
        <v>-0.14156945404505861</v>
      </c>
      <c r="L29" s="31">
        <f>+IFERROR((J29/I29-1),"n/a")</f>
        <v>-6.6874391211571904E-2</v>
      </c>
      <c r="N29" s="42"/>
      <c r="O29" s="4"/>
    </row>
    <row r="30" spans="2:15">
      <c r="B30" s="14" t="s">
        <v>67</v>
      </c>
      <c r="C30" s="9">
        <f>C29+C24</f>
        <v>78587678437</v>
      </c>
      <c r="D30" s="9">
        <f t="shared" ref="D30:J30" si="9">D29+D24</f>
        <v>77546718066</v>
      </c>
      <c r="E30" s="9">
        <f t="shared" si="9"/>
        <v>80742884920</v>
      </c>
      <c r="F30" s="19">
        <f t="shared" si="9"/>
        <v>83341881282</v>
      </c>
      <c r="G30" s="9">
        <f t="shared" si="9"/>
        <v>79513469182</v>
      </c>
      <c r="H30" s="9">
        <f t="shared" si="9"/>
        <v>77907215537</v>
      </c>
      <c r="I30" s="9">
        <f t="shared" si="9"/>
        <v>77635455938</v>
      </c>
      <c r="J30" s="19">
        <f t="shared" si="9"/>
        <v>75168171728</v>
      </c>
      <c r="K30" s="32">
        <f>+IFERROR((J30/F30-1),"n/a")</f>
        <v>-9.8074454623156448E-2</v>
      </c>
      <c r="L30" s="33">
        <f>+IFERROR((J30/I30-1),"n/a")</f>
        <v>-3.178037895430641E-2</v>
      </c>
    </row>
    <row r="31" spans="2:15">
      <c r="E31" s="1"/>
    </row>
    <row r="32" spans="2:15">
      <c r="C32" s="2"/>
      <c r="E32" s="2"/>
    </row>
  </sheetData>
  <mergeCells count="1">
    <mergeCell ref="B1:L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D334-7018-4F1F-9F5E-017147B91868}">
  <dimension ref="B1:P37"/>
  <sheetViews>
    <sheetView showGridLines="0" topLeftCell="A5" zoomScaleNormal="100" workbookViewId="0">
      <selection activeCell="G18" sqref="G18"/>
    </sheetView>
  </sheetViews>
  <sheetFormatPr defaultRowHeight="17.399999999999999"/>
  <cols>
    <col min="1" max="1" width="1.69921875" customWidth="1"/>
    <col min="2" max="2" width="25.5" bestFit="1" customWidth="1"/>
    <col min="3" max="12" width="10.69921875" customWidth="1"/>
    <col min="14" max="14" width="11.69921875" bestFit="1" customWidth="1"/>
    <col min="16" max="16" width="11.296875" bestFit="1" customWidth="1"/>
  </cols>
  <sheetData>
    <row r="1" spans="2:16" ht="46.95" customHeight="1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6">
      <c r="D2" s="4"/>
      <c r="E2" s="4"/>
      <c r="F2" s="4"/>
      <c r="G2" s="4"/>
      <c r="H2" s="4"/>
      <c r="I2" s="4"/>
      <c r="J2" s="3"/>
      <c r="K2" s="3"/>
    </row>
    <row r="3" spans="2:16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26" t="s">
        <v>40</v>
      </c>
      <c r="L3" s="27" t="s">
        <v>41</v>
      </c>
    </row>
    <row r="4" spans="2:16">
      <c r="B4" s="11" t="s">
        <v>10</v>
      </c>
      <c r="C4" s="6">
        <f>SUM(C5,C8,C11)</f>
        <v>22225636736.000004</v>
      </c>
      <c r="D4" s="6">
        <f>SUM(D5,D8,D11)</f>
        <v>24438421131</v>
      </c>
      <c r="E4" s="6">
        <f>SUM(E5,E8,E11)</f>
        <v>26290151652</v>
      </c>
      <c r="F4" s="16">
        <f>SUM(F5,F8,F11)</f>
        <v>29565554955</v>
      </c>
      <c r="G4" s="6">
        <f>SUM(G5,G8,G11)</f>
        <v>23804654984</v>
      </c>
      <c r="H4" s="6">
        <f>SUM(H5,H8,H11)</f>
        <v>25378003830</v>
      </c>
      <c r="I4" s="6">
        <f>SUM(I5,I8,I11)</f>
        <v>26707041045</v>
      </c>
      <c r="J4" s="16">
        <f>SUM(J5,J8,J11)</f>
        <v>27141667461</v>
      </c>
      <c r="K4" s="30">
        <f>+IFERROR((J4/F4-1),"n/a")</f>
        <v>-8.1983493889739467E-2</v>
      </c>
      <c r="L4" s="43">
        <f>+IFERROR((J4/I4-1),"n/a")</f>
        <v>1.6273851351322532E-2</v>
      </c>
    </row>
    <row r="5" spans="2:16">
      <c r="B5" s="12" t="s">
        <v>11</v>
      </c>
      <c r="C5" s="7">
        <f>SUM(C6:C7)</f>
        <v>21432308696.000004</v>
      </c>
      <c r="D5" s="7">
        <f t="shared" ref="D5:J5" si="0">SUM(D6:D7)</f>
        <v>23563431609.311878</v>
      </c>
      <c r="E5" s="7">
        <f t="shared" si="0"/>
        <v>24600733744.999996</v>
      </c>
      <c r="F5" s="17">
        <f t="shared" si="0"/>
        <v>29546964949.688118</v>
      </c>
      <c r="G5" s="7">
        <f t="shared" si="0"/>
        <v>22760239000</v>
      </c>
      <c r="H5" s="7">
        <f t="shared" si="0"/>
        <v>24193540000</v>
      </c>
      <c r="I5" s="7">
        <f t="shared" si="0"/>
        <v>25662736513</v>
      </c>
      <c r="J5" s="17">
        <f t="shared" si="0"/>
        <v>27066894405</v>
      </c>
      <c r="K5" s="28">
        <f t="shared" ref="K5:K35" si="1">+IFERROR((J5/F5-1),"n/a")</f>
        <v>-8.3936558252636906E-2</v>
      </c>
      <c r="L5" s="44">
        <f t="shared" ref="L5:L35" si="2">+IFERROR((J5/I5-1),"n/a")</f>
        <v>5.4715828582376336E-2</v>
      </c>
    </row>
    <row r="6" spans="2:16">
      <c r="B6" s="20" t="s">
        <v>12</v>
      </c>
      <c r="C6" s="8">
        <v>3938654753.0000024</v>
      </c>
      <c r="D6" s="8">
        <v>3843069444.2118759</v>
      </c>
      <c r="E6" s="8">
        <v>3047589089.9999924</v>
      </c>
      <c r="F6" s="18">
        <v>3569341712.7881298</v>
      </c>
      <c r="G6" s="39">
        <v>2132582000</v>
      </c>
      <c r="H6" s="39">
        <v>2159520000</v>
      </c>
      <c r="I6" s="39">
        <v>2033334000</v>
      </c>
      <c r="J6" s="40">
        <v>2103721918</v>
      </c>
      <c r="K6" s="28">
        <f t="shared" si="1"/>
        <v>-0.4106134723770356</v>
      </c>
      <c r="L6" s="44">
        <f t="shared" si="2"/>
        <v>3.4616997502623814E-2</v>
      </c>
      <c r="M6" s="4"/>
      <c r="N6" s="4"/>
      <c r="O6" s="4"/>
    </row>
    <row r="7" spans="2:16">
      <c r="B7" s="20" t="s">
        <v>13</v>
      </c>
      <c r="C7" s="8">
        <v>17493653943</v>
      </c>
      <c r="D7" s="8">
        <v>19720362165.100002</v>
      </c>
      <c r="E7" s="8">
        <v>21553144655.000004</v>
      </c>
      <c r="F7" s="18">
        <v>25977623236.89999</v>
      </c>
      <c r="G7" s="39">
        <v>20627657000</v>
      </c>
      <c r="H7" s="39">
        <v>22034020000</v>
      </c>
      <c r="I7" s="39">
        <v>23629402513</v>
      </c>
      <c r="J7" s="40">
        <v>24963172487</v>
      </c>
      <c r="K7" s="28">
        <f t="shared" si="1"/>
        <v>-3.9050945525263114E-2</v>
      </c>
      <c r="L7" s="44">
        <f t="shared" si="2"/>
        <v>5.6445353337487569E-2</v>
      </c>
      <c r="M7" s="4"/>
      <c r="N7" s="42"/>
      <c r="O7" s="4"/>
      <c r="P7" s="41"/>
    </row>
    <row r="8" spans="2:16">
      <c r="B8" s="12" t="s">
        <v>14</v>
      </c>
      <c r="C8" s="7">
        <f>SUM(C9:C10)</f>
        <v>757966749</v>
      </c>
      <c r="D8" s="7">
        <f t="shared" ref="D8:J8" si="3">SUM(D9:D10)</f>
        <v>837741781.6881218</v>
      </c>
      <c r="E8" s="7">
        <f t="shared" si="3"/>
        <v>772874506.00000381</v>
      </c>
      <c r="F8" s="17">
        <f t="shared" si="3"/>
        <v>457742780.31188202</v>
      </c>
      <c r="G8" s="7">
        <f t="shared" si="3"/>
        <v>700890127</v>
      </c>
      <c r="H8" s="7">
        <f t="shared" si="3"/>
        <v>780225971</v>
      </c>
      <c r="I8" s="7">
        <f t="shared" si="3"/>
        <v>829170536</v>
      </c>
      <c r="J8" s="17">
        <f t="shared" si="3"/>
        <v>586462176</v>
      </c>
      <c r="K8" s="28">
        <f t="shared" si="1"/>
        <v>0.28120464423363556</v>
      </c>
      <c r="L8" s="44">
        <f t="shared" si="2"/>
        <v>-0.29271223404879887</v>
      </c>
    </row>
    <row r="9" spans="2:16">
      <c r="B9" s="20" t="s">
        <v>12</v>
      </c>
      <c r="C9" s="8">
        <v>187267749</v>
      </c>
      <c r="D9" s="8">
        <v>314510781.6881218</v>
      </c>
      <c r="E9" s="8">
        <v>257857506.00000381</v>
      </c>
      <c r="F9" s="18">
        <v>-52352219.688117981</v>
      </c>
      <c r="G9" s="39">
        <v>138038928</v>
      </c>
      <c r="H9" s="39">
        <v>229037867</v>
      </c>
      <c r="I9" s="39">
        <v>276798339</v>
      </c>
      <c r="J9" s="40">
        <v>131000162</v>
      </c>
      <c r="K9" s="28">
        <f t="shared" si="1"/>
        <v>-3.5022847699757071</v>
      </c>
      <c r="L9" s="44">
        <f t="shared" si="2"/>
        <v>-0.52673067882824254</v>
      </c>
      <c r="M9" s="4"/>
    </row>
    <row r="10" spans="2:16">
      <c r="B10" s="20" t="s">
        <v>13</v>
      </c>
      <c r="C10" s="8">
        <v>570699000</v>
      </c>
      <c r="D10" s="8">
        <v>523231000</v>
      </c>
      <c r="E10" s="8">
        <v>515017000</v>
      </c>
      <c r="F10" s="18">
        <v>510095000</v>
      </c>
      <c r="G10" s="39">
        <v>562851199</v>
      </c>
      <c r="H10" s="39">
        <v>551188104</v>
      </c>
      <c r="I10" s="39">
        <v>552372197</v>
      </c>
      <c r="J10" s="40">
        <v>455462014</v>
      </c>
      <c r="K10" s="28">
        <f t="shared" si="1"/>
        <v>-0.10710355129926774</v>
      </c>
      <c r="L10" s="44">
        <f t="shared" si="2"/>
        <v>-0.17544362936138147</v>
      </c>
      <c r="M10" s="4"/>
      <c r="N10" s="4"/>
      <c r="O10" s="4"/>
    </row>
    <row r="11" spans="2:16">
      <c r="B11" s="12" t="s">
        <v>15</v>
      </c>
      <c r="C11" s="8">
        <v>35361291</v>
      </c>
      <c r="D11" s="8">
        <v>37247740</v>
      </c>
      <c r="E11" s="8">
        <v>916543401</v>
      </c>
      <c r="F11" s="18">
        <v>-439152775</v>
      </c>
      <c r="G11" s="39">
        <v>343525857</v>
      </c>
      <c r="H11" s="39">
        <v>404237859</v>
      </c>
      <c r="I11" s="39">
        <v>215133996</v>
      </c>
      <c r="J11" s="40">
        <v>-511689120</v>
      </c>
      <c r="K11" s="28">
        <f t="shared" si="1"/>
        <v>0.165173372751658</v>
      </c>
      <c r="L11" s="44">
        <f t="shared" si="2"/>
        <v>-3.3784670461845554</v>
      </c>
    </row>
    <row r="12" spans="2:16">
      <c r="B12" s="11" t="s">
        <v>16</v>
      </c>
      <c r="C12" s="6">
        <f>C13+C17+C18+C19+C20+C21</f>
        <v>21446188161</v>
      </c>
      <c r="D12" s="6">
        <f>D13+D17+D18+D19+D20+D21</f>
        <v>23910133112</v>
      </c>
      <c r="E12" s="6">
        <f>E13+E17+E18+E19+E20+E21</f>
        <v>25549578565</v>
      </c>
      <c r="F12" s="16">
        <f>F13+F17+F18+F19+F20+F21</f>
        <v>29111401362</v>
      </c>
      <c r="G12" s="6">
        <f>G13+G17+G18+G19+G20+G21</f>
        <v>24153601708</v>
      </c>
      <c r="H12" s="6">
        <f>H13+H17+H18+H19+H20+H21</f>
        <v>25415426591</v>
      </c>
      <c r="I12" s="6">
        <f>I13+I17+I18+I19+I20+I21</f>
        <v>27218310035</v>
      </c>
      <c r="J12" s="16">
        <f>J13+J17+J18+J19+J20+J21</f>
        <v>28527227912</v>
      </c>
      <c r="K12" s="30">
        <f t="shared" si="1"/>
        <v>-2.0066826833095686E-2</v>
      </c>
      <c r="L12" s="43">
        <f t="shared" si="2"/>
        <v>4.808960862437317E-2</v>
      </c>
    </row>
    <row r="13" spans="2:16">
      <c r="B13" s="12" t="s">
        <v>11</v>
      </c>
      <c r="C13" s="7">
        <f>SUM(C14:C16)</f>
        <v>17981577956</v>
      </c>
      <c r="D13" s="7">
        <f t="shared" ref="D13:J13" si="4">SUM(D14:D16)</f>
        <v>19890007448</v>
      </c>
      <c r="E13" s="7">
        <f t="shared" si="4"/>
        <v>21332485808</v>
      </c>
      <c r="F13" s="17">
        <f t="shared" si="4"/>
        <v>25360332744</v>
      </c>
      <c r="G13" s="7">
        <f t="shared" si="4"/>
        <v>20618812277</v>
      </c>
      <c r="H13" s="7">
        <f t="shared" si="4"/>
        <v>21680646723</v>
      </c>
      <c r="I13" s="7">
        <f t="shared" si="4"/>
        <v>22886374000</v>
      </c>
      <c r="J13" s="17">
        <f t="shared" si="4"/>
        <v>23995681700</v>
      </c>
      <c r="K13" s="28">
        <f t="shared" si="1"/>
        <v>-5.3810455003705071E-2</v>
      </c>
      <c r="L13" s="44">
        <f t="shared" si="2"/>
        <v>4.8470225121725274E-2</v>
      </c>
    </row>
    <row r="14" spans="2:16">
      <c r="B14" s="20" t="s">
        <v>17</v>
      </c>
      <c r="C14" s="8">
        <v>2604913509</v>
      </c>
      <c r="D14" s="8">
        <v>2914097918</v>
      </c>
      <c r="E14" s="8">
        <v>2848186635</v>
      </c>
      <c r="F14" s="18">
        <v>3382230285</v>
      </c>
      <c r="G14" s="8">
        <v>2539106545</v>
      </c>
      <c r="H14" s="8">
        <v>2526677455</v>
      </c>
      <c r="I14" s="8">
        <v>2738812000</v>
      </c>
      <c r="J14" s="18">
        <v>2794224568</v>
      </c>
      <c r="K14" s="28">
        <f t="shared" si="1"/>
        <v>-0.17385147297857628</v>
      </c>
      <c r="L14" s="44">
        <f t="shared" si="2"/>
        <v>2.0232337232347408E-2</v>
      </c>
    </row>
    <row r="15" spans="2:16">
      <c r="B15" s="20" t="s">
        <v>18</v>
      </c>
      <c r="C15" s="8">
        <v>1085328634</v>
      </c>
      <c r="D15" s="8">
        <v>1036065492</v>
      </c>
      <c r="E15" s="8">
        <v>1106492961</v>
      </c>
      <c r="F15" s="18">
        <v>1090039116</v>
      </c>
      <c r="G15" s="8">
        <v>1052341201</v>
      </c>
      <c r="H15" s="8">
        <v>914878799</v>
      </c>
      <c r="I15" s="8">
        <v>799798000</v>
      </c>
      <c r="J15" s="18">
        <v>843829176</v>
      </c>
      <c r="K15" s="28">
        <f t="shared" si="1"/>
        <v>-0.22587257318204346</v>
      </c>
      <c r="L15" s="44">
        <f t="shared" si="2"/>
        <v>5.5052870849889635E-2</v>
      </c>
    </row>
    <row r="16" spans="2:16">
      <c r="B16" s="20" t="s">
        <v>19</v>
      </c>
      <c r="C16" s="8">
        <v>14291335813</v>
      </c>
      <c r="D16" s="8">
        <v>15939844038</v>
      </c>
      <c r="E16" s="8">
        <v>17377806212</v>
      </c>
      <c r="F16" s="18">
        <v>20888063343</v>
      </c>
      <c r="G16" s="8">
        <v>17027364531</v>
      </c>
      <c r="H16" s="8">
        <v>18239090469</v>
      </c>
      <c r="I16" s="8">
        <v>19347764000</v>
      </c>
      <c r="J16" s="18">
        <v>20357627956</v>
      </c>
      <c r="K16" s="28">
        <f t="shared" si="1"/>
        <v>-2.5394187019150305E-2</v>
      </c>
      <c r="L16" s="44">
        <f t="shared" si="2"/>
        <v>5.2195383197769063E-2</v>
      </c>
    </row>
    <row r="17" spans="2:12">
      <c r="B17" s="12" t="s">
        <v>37</v>
      </c>
      <c r="C17" s="7">
        <v>108163200</v>
      </c>
      <c r="D17" s="7">
        <v>81576970</v>
      </c>
      <c r="E17" s="7">
        <v>110007291</v>
      </c>
      <c r="F17" s="17">
        <v>100490145</v>
      </c>
      <c r="G17" s="7">
        <v>18729178</v>
      </c>
      <c r="H17" s="7">
        <v>127081143</v>
      </c>
      <c r="I17" s="7">
        <v>180747777</v>
      </c>
      <c r="J17" s="17">
        <v>32501453</v>
      </c>
      <c r="K17" s="28">
        <f t="shared" si="1"/>
        <v>-0.67657074233498227</v>
      </c>
      <c r="L17" s="44">
        <f t="shared" si="2"/>
        <v>-0.82018338737300212</v>
      </c>
    </row>
    <row r="18" spans="2:12">
      <c r="B18" s="12" t="s">
        <v>20</v>
      </c>
      <c r="C18" s="7">
        <v>1641838169</v>
      </c>
      <c r="D18" s="7">
        <v>1768123480</v>
      </c>
      <c r="E18" s="7">
        <v>1837836101</v>
      </c>
      <c r="F18" s="17">
        <v>1420758035</v>
      </c>
      <c r="G18" s="7">
        <v>1593881855</v>
      </c>
      <c r="H18" s="7">
        <v>1606296530</v>
      </c>
      <c r="I18" s="7">
        <v>2055226959</v>
      </c>
      <c r="J18" s="17">
        <v>2221671190</v>
      </c>
      <c r="K18" s="28">
        <f t="shared" si="1"/>
        <v>0.56372241808225998</v>
      </c>
      <c r="L18" s="44">
        <f t="shared" si="2"/>
        <v>8.0985815348094681E-2</v>
      </c>
    </row>
    <row r="19" spans="2:12">
      <c r="B19" s="12" t="s">
        <v>21</v>
      </c>
      <c r="C19" s="7">
        <v>392892287</v>
      </c>
      <c r="D19" s="7">
        <v>416566812</v>
      </c>
      <c r="E19" s="7">
        <v>539118275</v>
      </c>
      <c r="F19" s="17">
        <v>447892621</v>
      </c>
      <c r="G19" s="7">
        <v>403253310</v>
      </c>
      <c r="H19" s="7">
        <v>479182349</v>
      </c>
      <c r="I19" s="7">
        <v>468006672</v>
      </c>
      <c r="J19" s="17">
        <v>403328038</v>
      </c>
      <c r="K19" s="28">
        <f t="shared" si="1"/>
        <v>-9.9498363917006838E-2</v>
      </c>
      <c r="L19" s="44">
        <f t="shared" si="2"/>
        <v>-0.13820023916240232</v>
      </c>
    </row>
    <row r="20" spans="2:12">
      <c r="B20" s="12" t="s">
        <v>22</v>
      </c>
      <c r="C20" s="7">
        <v>617697472</v>
      </c>
      <c r="D20" s="7">
        <v>741761138</v>
      </c>
      <c r="E20" s="7">
        <v>542453545</v>
      </c>
      <c r="F20" s="17">
        <v>691554616</v>
      </c>
      <c r="G20" s="7">
        <v>610411838</v>
      </c>
      <c r="H20" s="7">
        <v>636802536</v>
      </c>
      <c r="I20" s="7">
        <v>789727734</v>
      </c>
      <c r="J20" s="17">
        <v>842792830</v>
      </c>
      <c r="K20" s="28">
        <f t="shared" si="1"/>
        <v>0.2186930872861097</v>
      </c>
      <c r="L20" s="44">
        <f t="shared" si="2"/>
        <v>6.7194165426131436E-2</v>
      </c>
    </row>
    <row r="21" spans="2:12">
      <c r="B21" s="12" t="s">
        <v>15</v>
      </c>
      <c r="C21" s="7">
        <v>704019077</v>
      </c>
      <c r="D21" s="7">
        <v>1012097264</v>
      </c>
      <c r="E21" s="7">
        <v>1187677545</v>
      </c>
      <c r="F21" s="17">
        <v>1090373201</v>
      </c>
      <c r="G21" s="7">
        <v>908513250</v>
      </c>
      <c r="H21" s="7">
        <v>885417310</v>
      </c>
      <c r="I21" s="7">
        <v>838226893</v>
      </c>
      <c r="J21" s="17">
        <v>1031252701</v>
      </c>
      <c r="K21" s="28">
        <f t="shared" si="1"/>
        <v>-5.4220426497807894E-2</v>
      </c>
      <c r="L21" s="44">
        <f t="shared" si="2"/>
        <v>0.23027871046843162</v>
      </c>
    </row>
    <row r="22" spans="2:12">
      <c r="B22" s="11" t="s">
        <v>23</v>
      </c>
      <c r="C22" s="6">
        <f>C4-C12</f>
        <v>779448575.00000381</v>
      </c>
      <c r="D22" s="6">
        <f>D4-D12</f>
        <v>528288019</v>
      </c>
      <c r="E22" s="6">
        <f>E4-E12</f>
        <v>740573087</v>
      </c>
      <c r="F22" s="16">
        <f>F4-F12</f>
        <v>454153593</v>
      </c>
      <c r="G22" s="6">
        <f>G4-G12</f>
        <v>-348946724</v>
      </c>
      <c r="H22" s="6">
        <f>H4-H12</f>
        <v>-37422761</v>
      </c>
      <c r="I22" s="6">
        <f>I4-I12</f>
        <v>-511268990</v>
      </c>
      <c r="J22" s="16">
        <f>J4-J12</f>
        <v>-1385560451</v>
      </c>
      <c r="K22" s="30">
        <f t="shared" si="1"/>
        <v>-4.0508631272680473</v>
      </c>
      <c r="L22" s="43">
        <f t="shared" si="2"/>
        <v>1.7100420289523135</v>
      </c>
    </row>
    <row r="23" spans="2:12">
      <c r="B23" s="21" t="s">
        <v>24</v>
      </c>
      <c r="C23" s="22">
        <f>C22/C4</f>
        <v>3.5069797291228604E-2</v>
      </c>
      <c r="D23" s="22">
        <f>D22/D4</f>
        <v>2.1617109230099549E-2</v>
      </c>
      <c r="E23" s="22">
        <f>E22/E4</f>
        <v>2.8169220809483673E-2</v>
      </c>
      <c r="F23" s="23">
        <f>F22/F4</f>
        <v>1.5360902025726918E-2</v>
      </c>
      <c r="G23" s="22">
        <f>G22/G4</f>
        <v>-1.4658759987680568E-2</v>
      </c>
      <c r="H23" s="22">
        <f>H22/H4</f>
        <v>-1.4746140496582941E-3</v>
      </c>
      <c r="I23" s="22">
        <f>I22/I4</f>
        <v>-1.9143602959928726E-2</v>
      </c>
      <c r="J23" s="23">
        <f>J22/J4</f>
        <v>-5.1049201490325491E-2</v>
      </c>
      <c r="K23" s="28">
        <f t="shared" si="1"/>
        <v>-4.3233205579220995</v>
      </c>
      <c r="L23" s="44">
        <f t="shared" si="2"/>
        <v>1.6666454374958239</v>
      </c>
    </row>
    <row r="24" spans="2:12">
      <c r="B24" s="13" t="s">
        <v>25</v>
      </c>
      <c r="C24" s="7">
        <f>SUM(C25:C27)</f>
        <v>212145617</v>
      </c>
      <c r="D24" s="7">
        <f t="shared" ref="D24:J24" si="5">SUM(D25:D27)</f>
        <v>1712282070</v>
      </c>
      <c r="E24" s="7">
        <f t="shared" si="5"/>
        <v>2367824246</v>
      </c>
      <c r="F24" s="17">
        <f t="shared" si="5"/>
        <v>-2800863984</v>
      </c>
      <c r="G24" s="7">
        <f t="shared" si="5"/>
        <v>502305098</v>
      </c>
      <c r="H24" s="7">
        <f t="shared" si="5"/>
        <v>400781125</v>
      </c>
      <c r="I24" s="7">
        <f t="shared" si="5"/>
        <v>789824444</v>
      </c>
      <c r="J24" s="17">
        <f t="shared" si="5"/>
        <v>-441677318</v>
      </c>
      <c r="K24" s="28">
        <f t="shared" si="1"/>
        <v>-0.84230675944169664</v>
      </c>
      <c r="L24" s="44">
        <f t="shared" si="2"/>
        <v>-1.5592094817465538</v>
      </c>
    </row>
    <row r="25" spans="2:12">
      <c r="B25" s="24" t="s">
        <v>26</v>
      </c>
      <c r="C25" s="8">
        <v>302807</v>
      </c>
      <c r="D25" s="8">
        <v>2527528</v>
      </c>
      <c r="E25" s="8">
        <v>123430243</v>
      </c>
      <c r="F25" s="18">
        <v>-102685964</v>
      </c>
      <c r="G25" s="8">
        <v>7604365</v>
      </c>
      <c r="H25" s="8">
        <v>34376302</v>
      </c>
      <c r="I25" s="8">
        <v>389767</v>
      </c>
      <c r="J25" s="18">
        <v>153049</v>
      </c>
      <c r="K25" s="28">
        <f t="shared" si="1"/>
        <v>-1.0014904568651661</v>
      </c>
      <c r="L25" s="44">
        <f t="shared" si="2"/>
        <v>-0.60733207275115642</v>
      </c>
    </row>
    <row r="26" spans="2:12">
      <c r="B26" s="24" t="s">
        <v>27</v>
      </c>
      <c r="C26" s="8">
        <v>314184313</v>
      </c>
      <c r="D26" s="8">
        <v>1693753550</v>
      </c>
      <c r="E26" s="8">
        <v>2296178030</v>
      </c>
      <c r="F26" s="18">
        <v>-2720195295</v>
      </c>
      <c r="G26" s="25">
        <v>796586711</v>
      </c>
      <c r="H26" s="8">
        <v>515097525</v>
      </c>
      <c r="I26" s="8">
        <v>848056450</v>
      </c>
      <c r="J26" s="18">
        <v>-628404271</v>
      </c>
      <c r="K26" s="28">
        <f t="shared" si="1"/>
        <v>-0.76898560476335209</v>
      </c>
      <c r="L26" s="44">
        <f t="shared" si="2"/>
        <v>-1.7409934456603686</v>
      </c>
    </row>
    <row r="27" spans="2:12">
      <c r="B27" s="24" t="s">
        <v>28</v>
      </c>
      <c r="C27" s="8">
        <v>-102341503</v>
      </c>
      <c r="D27" s="8">
        <v>16000992</v>
      </c>
      <c r="E27" s="8">
        <v>-51784027</v>
      </c>
      <c r="F27" s="18">
        <v>22017275</v>
      </c>
      <c r="G27" s="8">
        <v>-301885978</v>
      </c>
      <c r="H27" s="8">
        <v>-148692702</v>
      </c>
      <c r="I27" s="8">
        <v>-58621773</v>
      </c>
      <c r="J27" s="18">
        <v>186573904</v>
      </c>
      <c r="K27" s="28">
        <f t="shared" si="1"/>
        <v>7.4739780013648378</v>
      </c>
      <c r="L27" s="44">
        <f t="shared" si="2"/>
        <v>-4.1826724858697126</v>
      </c>
    </row>
    <row r="28" spans="2:12">
      <c r="B28" s="13" t="s">
        <v>29</v>
      </c>
      <c r="C28" s="7">
        <f>SUM(C29:C30)</f>
        <v>520592685</v>
      </c>
      <c r="D28" s="7">
        <f>SUM(D29:D30)</f>
        <v>1768859048</v>
      </c>
      <c r="E28" s="7">
        <f>SUM(E29:E30)</f>
        <v>2891282287</v>
      </c>
      <c r="F28" s="17">
        <f>SUM(F29:F30)</f>
        <v>-583149804</v>
      </c>
      <c r="G28" s="7">
        <f>SUM(G29:G30)</f>
        <v>973382484</v>
      </c>
      <c r="H28" s="7">
        <f>SUM(H29:H30)</f>
        <v>778550288</v>
      </c>
      <c r="I28" s="7">
        <f>SUM(I29:I30)</f>
        <v>915397914</v>
      </c>
      <c r="J28" s="17">
        <f>SUM(J29:J30)</f>
        <v>644042938</v>
      </c>
      <c r="K28" s="28">
        <f t="shared" si="1"/>
        <v>-2.104421082854381</v>
      </c>
      <c r="L28" s="44">
        <f t="shared" si="2"/>
        <v>-0.29643390251378698</v>
      </c>
    </row>
    <row r="29" spans="2:12">
      <c r="B29" s="24" t="s">
        <v>30</v>
      </c>
      <c r="C29" s="8">
        <v>38417287</v>
      </c>
      <c r="D29" s="8">
        <v>4150176</v>
      </c>
      <c r="E29" s="8">
        <v>263686967</v>
      </c>
      <c r="F29" s="18">
        <v>1762758299</v>
      </c>
      <c r="G29" s="8">
        <v>473954</v>
      </c>
      <c r="H29" s="8">
        <v>935044</v>
      </c>
      <c r="I29" s="8">
        <v>25833499</v>
      </c>
      <c r="J29" s="18">
        <v>31069075</v>
      </c>
      <c r="K29" s="28">
        <f t="shared" si="1"/>
        <v>-0.98237473905661077</v>
      </c>
      <c r="L29" s="44">
        <f t="shared" si="2"/>
        <v>0.20266615838605517</v>
      </c>
    </row>
    <row r="30" spans="2:12">
      <c r="B30" s="24" t="s">
        <v>31</v>
      </c>
      <c r="C30" s="8">
        <v>482175398</v>
      </c>
      <c r="D30" s="8">
        <v>1764708872</v>
      </c>
      <c r="E30" s="8">
        <v>2627595320</v>
      </c>
      <c r="F30" s="18">
        <v>-2345908103</v>
      </c>
      <c r="G30" s="8">
        <v>972908530</v>
      </c>
      <c r="H30" s="8">
        <v>777615244</v>
      </c>
      <c r="I30" s="8">
        <v>889564415</v>
      </c>
      <c r="J30" s="18">
        <v>612973863</v>
      </c>
      <c r="K30" s="28">
        <f t="shared" si="1"/>
        <v>-1.2612949169731396</v>
      </c>
      <c r="L30" s="44">
        <f t="shared" si="2"/>
        <v>-0.31092807596176153</v>
      </c>
    </row>
    <row r="31" spans="2:12">
      <c r="B31" s="11" t="s">
        <v>32</v>
      </c>
      <c r="C31" s="6">
        <f>C22+C24-C28</f>
        <v>471001507.00000381</v>
      </c>
      <c r="D31" s="6">
        <f>D22+D24-D28</f>
        <v>471711041</v>
      </c>
      <c r="E31" s="6">
        <f>E22+E24-E28</f>
        <v>217115046</v>
      </c>
      <c r="F31" s="16">
        <f>F22+F24-F28</f>
        <v>-1763560587</v>
      </c>
      <c r="G31" s="6">
        <f>G22+G24-G28</f>
        <v>-820024110</v>
      </c>
      <c r="H31" s="6">
        <f>H22+H24-H28</f>
        <v>-415191924</v>
      </c>
      <c r="I31" s="6">
        <f>I22+I24-I28</f>
        <v>-636842460</v>
      </c>
      <c r="J31" s="16">
        <f>J22+J24-J28</f>
        <v>-2471280707</v>
      </c>
      <c r="K31" s="30">
        <f t="shared" si="1"/>
        <v>0.40130184651263123</v>
      </c>
      <c r="L31" s="43">
        <f t="shared" si="2"/>
        <v>2.8805212626683216</v>
      </c>
    </row>
    <row r="32" spans="2:12">
      <c r="B32" s="21" t="s">
        <v>33</v>
      </c>
      <c r="C32" s="8">
        <v>120635461</v>
      </c>
      <c r="D32" s="8">
        <v>-145783181</v>
      </c>
      <c r="E32" s="8">
        <v>-73282407</v>
      </c>
      <c r="F32" s="18">
        <v>-167114043</v>
      </c>
      <c r="G32" s="8">
        <v>-223473428</v>
      </c>
      <c r="H32" s="8">
        <v>-195097289</v>
      </c>
      <c r="I32" s="8">
        <v>-245612625</v>
      </c>
      <c r="J32" s="18">
        <v>-785163969</v>
      </c>
      <c r="K32" s="28">
        <f t="shared" si="1"/>
        <v>3.6983721709132489</v>
      </c>
      <c r="L32" s="44">
        <f t="shared" si="2"/>
        <v>2.1967573694552551</v>
      </c>
    </row>
    <row r="33" spans="2:12">
      <c r="B33" s="11" t="s">
        <v>34</v>
      </c>
      <c r="C33" s="6">
        <f>C31-C32</f>
        <v>350366046.00000381</v>
      </c>
      <c r="D33" s="6">
        <f t="shared" ref="D33:J33" si="6">D31-D32</f>
        <v>617494222</v>
      </c>
      <c r="E33" s="6">
        <f t="shared" si="6"/>
        <v>290397453</v>
      </c>
      <c r="F33" s="16">
        <f t="shared" si="6"/>
        <v>-1596446544</v>
      </c>
      <c r="G33" s="6">
        <f t="shared" si="6"/>
        <v>-596550682</v>
      </c>
      <c r="H33" s="6">
        <f t="shared" si="6"/>
        <v>-220094635</v>
      </c>
      <c r="I33" s="6">
        <f t="shared" si="6"/>
        <v>-391229835</v>
      </c>
      <c r="J33" s="16">
        <f t="shared" si="6"/>
        <v>-1686116738</v>
      </c>
      <c r="K33" s="30">
        <f t="shared" si="1"/>
        <v>5.6168616692498619E-2</v>
      </c>
      <c r="L33" s="43">
        <f t="shared" si="2"/>
        <v>3.3097856736820699</v>
      </c>
    </row>
    <row r="34" spans="2:12">
      <c r="B34" s="21" t="s">
        <v>35</v>
      </c>
      <c r="C34" s="8">
        <v>20527642</v>
      </c>
      <c r="D34" s="8">
        <v>7409560</v>
      </c>
      <c r="E34" s="8">
        <v>10179135</v>
      </c>
      <c r="F34" s="18">
        <v>-11986223</v>
      </c>
      <c r="G34" s="8">
        <v>3010122</v>
      </c>
      <c r="H34" s="8">
        <v>-20188158</v>
      </c>
      <c r="I34" s="8">
        <v>2568072</v>
      </c>
      <c r="J34" s="18">
        <v>-4400037</v>
      </c>
      <c r="K34" s="28">
        <f t="shared" si="1"/>
        <v>-0.63290879870998562</v>
      </c>
      <c r="L34" s="44">
        <f t="shared" si="2"/>
        <v>-2.7133620085418166</v>
      </c>
    </row>
    <row r="35" spans="2:12">
      <c r="B35" s="14" t="s">
        <v>36</v>
      </c>
      <c r="C35" s="9">
        <f>C33+C34</f>
        <v>370893688.00000381</v>
      </c>
      <c r="D35" s="9">
        <f t="shared" ref="D35:J35" si="7">D33+D34</f>
        <v>624903782</v>
      </c>
      <c r="E35" s="9">
        <f t="shared" si="7"/>
        <v>300576588</v>
      </c>
      <c r="F35" s="19">
        <f t="shared" si="7"/>
        <v>-1608432767</v>
      </c>
      <c r="G35" s="9">
        <f t="shared" si="7"/>
        <v>-593540560</v>
      </c>
      <c r="H35" s="9">
        <f t="shared" si="7"/>
        <v>-240282793</v>
      </c>
      <c r="I35" s="9">
        <f t="shared" si="7"/>
        <v>-388661763</v>
      </c>
      <c r="J35" s="19">
        <f t="shared" si="7"/>
        <v>-1690516775</v>
      </c>
      <c r="K35" s="32">
        <f t="shared" si="1"/>
        <v>5.1033533812607335E-2</v>
      </c>
      <c r="L35" s="45">
        <f t="shared" si="2"/>
        <v>3.3495834577377757</v>
      </c>
    </row>
    <row r="36" spans="2:12">
      <c r="E36" s="1"/>
    </row>
    <row r="37" spans="2:12">
      <c r="C37" s="2"/>
      <c r="E37" s="2"/>
    </row>
  </sheetData>
  <mergeCells count="1">
    <mergeCell ref="B1:L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F9E2-9301-4869-B72A-B5860D597E3E}">
  <dimension ref="B1:L33"/>
  <sheetViews>
    <sheetView showGridLines="0" zoomScaleNormal="100" workbookViewId="0">
      <selection activeCell="B17" sqref="B17"/>
    </sheetView>
  </sheetViews>
  <sheetFormatPr defaultRowHeight="17.399999999999999"/>
  <cols>
    <col min="1" max="1" width="1.69921875" customWidth="1"/>
    <col min="2" max="2" width="25.5" bestFit="1" customWidth="1"/>
    <col min="3" max="12" width="10.69921875" customWidth="1"/>
  </cols>
  <sheetData>
    <row r="1" spans="2:12" ht="46.95" customHeight="1">
      <c r="B1" s="38" t="s">
        <v>69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2">
      <c r="J2" s="3"/>
      <c r="K2" s="3"/>
    </row>
    <row r="3" spans="2:12">
      <c r="B3" s="10" t="s">
        <v>1</v>
      </c>
      <c r="C3" s="5" t="s">
        <v>2</v>
      </c>
      <c r="D3" s="5" t="s">
        <v>3</v>
      </c>
      <c r="E3" s="5" t="s">
        <v>4</v>
      </c>
      <c r="F3" s="15" t="s">
        <v>5</v>
      </c>
      <c r="G3" s="5" t="s">
        <v>6</v>
      </c>
      <c r="H3" s="5" t="s">
        <v>7</v>
      </c>
      <c r="I3" s="5" t="s">
        <v>8</v>
      </c>
      <c r="J3" s="15" t="s">
        <v>9</v>
      </c>
      <c r="K3" s="5" t="s">
        <v>40</v>
      </c>
      <c r="L3" s="47" t="s">
        <v>41</v>
      </c>
    </row>
    <row r="4" spans="2:12">
      <c r="B4" s="11" t="s">
        <v>43</v>
      </c>
      <c r="C4" s="6">
        <f>SUM(C5:C8)</f>
        <v>32856826503</v>
      </c>
      <c r="D4" s="6">
        <f t="shared" ref="D4:J4" si="0">SUM(D5:D8)</f>
        <v>30111031420</v>
      </c>
      <c r="E4" s="6">
        <f t="shared" si="0"/>
        <v>26550610018</v>
      </c>
      <c r="F4" s="16">
        <f t="shared" si="0"/>
        <v>29055394343</v>
      </c>
      <c r="G4" s="6">
        <f t="shared" si="0"/>
        <v>25047846429</v>
      </c>
      <c r="H4" s="6">
        <f t="shared" si="0"/>
        <v>23366903269</v>
      </c>
      <c r="I4" s="6">
        <f t="shared" si="0"/>
        <v>23366915756</v>
      </c>
      <c r="J4" s="16">
        <f t="shared" si="0"/>
        <v>23219781223</v>
      </c>
      <c r="K4" s="30">
        <f>+IFERROR((J4/F4-1),"n/a")</f>
        <v>-0.20084439574663393</v>
      </c>
      <c r="L4" s="31">
        <f>+IFERROR((J4/I4-1),"n/a")</f>
        <v>-6.2967031908016668E-3</v>
      </c>
    </row>
    <row r="5" spans="2:12">
      <c r="B5" s="24" t="s">
        <v>44</v>
      </c>
      <c r="C5" s="34">
        <v>16622776506</v>
      </c>
      <c r="D5" s="34">
        <v>17471566909</v>
      </c>
      <c r="E5" s="34">
        <v>13538910076</v>
      </c>
      <c r="F5" s="35">
        <v>14623084499</v>
      </c>
      <c r="G5" s="34">
        <v>13260901438</v>
      </c>
      <c r="H5" s="34">
        <v>10605376768</v>
      </c>
      <c r="I5" s="34">
        <v>8703851254</v>
      </c>
      <c r="J5" s="35">
        <v>9274281893</v>
      </c>
      <c r="K5" s="28">
        <f>+IFERROR((J5/F5-1),"n/a")</f>
        <v>-0.36577800028207308</v>
      </c>
      <c r="L5" s="29">
        <f>+IFERROR((J5/I5-1),"n/a")</f>
        <v>6.5537728340411272E-2</v>
      </c>
    </row>
    <row r="6" spans="2:12">
      <c r="B6" s="24" t="s">
        <v>59</v>
      </c>
      <c r="C6" s="34">
        <v>8844000000</v>
      </c>
      <c r="D6" s="34">
        <v>3844000000</v>
      </c>
      <c r="E6" s="34">
        <v>3844000000</v>
      </c>
      <c r="F6" s="35">
        <v>4144000000</v>
      </c>
      <c r="G6" s="34">
        <v>4144000000</v>
      </c>
      <c r="H6" s="34">
        <v>4144000000</v>
      </c>
      <c r="I6" s="34">
        <v>4144000000</v>
      </c>
      <c r="J6" s="35">
        <v>2644000000</v>
      </c>
      <c r="K6" s="28">
        <f t="shared" ref="K6:K14" si="1">+IFERROR((J6/F6-1),"n/a")</f>
        <v>-0.36196911196911197</v>
      </c>
      <c r="L6" s="29">
        <f t="shared" ref="L6:L14" si="2">+IFERROR((J6/I6-1),"n/a")</f>
        <v>-0.36196911196911197</v>
      </c>
    </row>
    <row r="7" spans="2:12">
      <c r="B7" s="24" t="s">
        <v>70</v>
      </c>
      <c r="C7" s="34">
        <v>6354953029</v>
      </c>
      <c r="D7" s="34">
        <v>7859302904</v>
      </c>
      <c r="E7" s="34">
        <v>8349310222</v>
      </c>
      <c r="F7" s="35">
        <v>8884302665</v>
      </c>
      <c r="G7" s="34">
        <v>6059639679</v>
      </c>
      <c r="H7" s="34">
        <v>7180375391</v>
      </c>
      <c r="I7" s="34">
        <v>9134947127</v>
      </c>
      <c r="J7" s="35">
        <v>8353403982</v>
      </c>
      <c r="K7" s="28">
        <f t="shared" si="1"/>
        <v>-5.9756933438512072E-2</v>
      </c>
      <c r="L7" s="29">
        <f t="shared" si="2"/>
        <v>-8.5555300335565909E-2</v>
      </c>
    </row>
    <row r="8" spans="2:12">
      <c r="B8" s="24" t="s">
        <v>45</v>
      </c>
      <c r="C8" s="34">
        <v>1035096968</v>
      </c>
      <c r="D8" s="34">
        <v>936161607</v>
      </c>
      <c r="E8" s="34">
        <v>818389720</v>
      </c>
      <c r="F8" s="35">
        <v>1404007179</v>
      </c>
      <c r="G8" s="34">
        <v>1583305312</v>
      </c>
      <c r="H8" s="34">
        <v>1437151110</v>
      </c>
      <c r="I8" s="34">
        <v>1384117375</v>
      </c>
      <c r="J8" s="35">
        <v>2948095348</v>
      </c>
      <c r="K8" s="28">
        <f t="shared" si="1"/>
        <v>1.0997722747399141</v>
      </c>
      <c r="L8" s="29">
        <f t="shared" si="2"/>
        <v>1.1299460589460484</v>
      </c>
    </row>
    <row r="9" spans="2:12">
      <c r="B9" s="11" t="s">
        <v>46</v>
      </c>
      <c r="C9" s="6">
        <f>SUM(C10:C14)</f>
        <v>43714864019</v>
      </c>
      <c r="D9" s="6">
        <f>SUM(D10:D14)</f>
        <v>45285753727</v>
      </c>
      <c r="E9" s="6">
        <f>SUM(E10:E14)</f>
        <v>51801021581</v>
      </c>
      <c r="F9" s="6">
        <f>SUM(F10:F14)</f>
        <v>52682658261</v>
      </c>
      <c r="G9" s="46">
        <f>SUM(G10:G14)</f>
        <v>53160329314</v>
      </c>
      <c r="H9" s="6">
        <f>SUM(H10:H14)</f>
        <v>52851264845</v>
      </c>
      <c r="I9" s="6">
        <f>SUM(I10:I14)</f>
        <v>52952951173</v>
      </c>
      <c r="J9" s="16">
        <f>SUM(J10:J14)</f>
        <v>50262370005</v>
      </c>
      <c r="K9" s="30">
        <f>+IFERROR((J9/F9-1),"n/a")</f>
        <v>-4.5940890909669463E-2</v>
      </c>
      <c r="L9" s="31">
        <f>+IFERROR((J9/I9-1),"n/a")</f>
        <v>-5.0810787848438066E-2</v>
      </c>
    </row>
    <row r="10" spans="2:12">
      <c r="B10" s="24" t="s">
        <v>71</v>
      </c>
      <c r="C10" s="34">
        <v>3505326558</v>
      </c>
      <c r="D10" s="34">
        <v>3528737110</v>
      </c>
      <c r="E10" s="34">
        <v>6987132218</v>
      </c>
      <c r="F10" s="35">
        <v>5217569286</v>
      </c>
      <c r="G10" s="34">
        <v>4918693430</v>
      </c>
      <c r="H10" s="34">
        <v>4770712099</v>
      </c>
      <c r="I10" s="34">
        <v>4714658398</v>
      </c>
      <c r="J10" s="35">
        <v>4896832265</v>
      </c>
      <c r="K10" s="28">
        <f t="shared" si="1"/>
        <v>-6.1472498671098608E-2</v>
      </c>
      <c r="L10" s="29">
        <f t="shared" si="2"/>
        <v>3.8639886842550375E-2</v>
      </c>
    </row>
    <row r="11" spans="2:12">
      <c r="B11" s="24" t="s">
        <v>60</v>
      </c>
      <c r="C11" s="34">
        <v>6502944335</v>
      </c>
      <c r="D11" s="34">
        <v>6497478497</v>
      </c>
      <c r="E11" s="34">
        <v>30918792281</v>
      </c>
      <c r="F11" s="35">
        <v>30904175138</v>
      </c>
      <c r="G11" s="34">
        <v>30889557995</v>
      </c>
      <c r="H11" s="34">
        <v>30874940852</v>
      </c>
      <c r="I11" s="34">
        <v>30860323709</v>
      </c>
      <c r="J11" s="35">
        <v>30845706566</v>
      </c>
      <c r="K11" s="28">
        <f t="shared" si="1"/>
        <v>-1.8919311626637292E-3</v>
      </c>
      <c r="L11" s="29">
        <f t="shared" si="2"/>
        <v>-4.7365488249029308E-4</v>
      </c>
    </row>
    <row r="12" spans="2:12">
      <c r="B12" s="24" t="s">
        <v>47</v>
      </c>
      <c r="C12" s="34">
        <v>24791372623</v>
      </c>
      <c r="D12" s="34">
        <v>24590167541</v>
      </c>
      <c r="E12" s="34">
        <v>178478865</v>
      </c>
      <c r="F12" s="35">
        <v>5958504734</v>
      </c>
      <c r="G12" s="34">
        <v>5684960529</v>
      </c>
      <c r="H12" s="34">
        <v>5390568439</v>
      </c>
      <c r="I12" s="34">
        <v>5091288225</v>
      </c>
      <c r="J12" s="35">
        <v>4816258944</v>
      </c>
      <c r="K12" s="28">
        <f t="shared" si="1"/>
        <v>-0.19170007258401556</v>
      </c>
      <c r="L12" s="29">
        <f t="shared" si="2"/>
        <v>-5.4019585779785606E-2</v>
      </c>
    </row>
    <row r="13" spans="2:12">
      <c r="B13" s="24" t="s">
        <v>48</v>
      </c>
      <c r="C13" s="34">
        <v>269547489</v>
      </c>
      <c r="D13" s="34">
        <v>253713935</v>
      </c>
      <c r="E13" s="34">
        <v>238701421</v>
      </c>
      <c r="F13" s="35">
        <v>662600492</v>
      </c>
      <c r="G13" s="34">
        <v>964598781</v>
      </c>
      <c r="H13" s="34">
        <v>1277952031</v>
      </c>
      <c r="I13" s="34">
        <v>1167315351</v>
      </c>
      <c r="J13" s="35">
        <v>1058407436</v>
      </c>
      <c r="K13" s="28">
        <f t="shared" si="1"/>
        <v>0.59735383353744931</v>
      </c>
      <c r="L13" s="29">
        <f t="shared" si="2"/>
        <v>-9.3297766457626219E-2</v>
      </c>
    </row>
    <row r="14" spans="2:12">
      <c r="B14" s="24" t="s">
        <v>49</v>
      </c>
      <c r="C14" s="34">
        <v>8645673014</v>
      </c>
      <c r="D14" s="34">
        <v>10415656644</v>
      </c>
      <c r="E14" s="34">
        <v>13477916796</v>
      </c>
      <c r="F14" s="35">
        <v>9939808611</v>
      </c>
      <c r="G14" s="34">
        <v>10702518579</v>
      </c>
      <c r="H14" s="34">
        <v>10537091424</v>
      </c>
      <c r="I14" s="34">
        <v>11119365490</v>
      </c>
      <c r="J14" s="35">
        <v>8645164794</v>
      </c>
      <c r="K14" s="28">
        <f t="shared" si="1"/>
        <v>-0.13024836469861889</v>
      </c>
      <c r="L14" s="29">
        <f t="shared" si="2"/>
        <v>-0.22251275922399782</v>
      </c>
    </row>
    <row r="15" spans="2:12">
      <c r="B15" s="11" t="s">
        <v>50</v>
      </c>
      <c r="C15" s="6">
        <f>C4+C9</f>
        <v>76571690522</v>
      </c>
      <c r="D15" s="6">
        <f>D4+D9</f>
        <v>75396785147</v>
      </c>
      <c r="E15" s="6">
        <f>E4+E9</f>
        <v>78351631599</v>
      </c>
      <c r="F15" s="16">
        <f>F4+F9</f>
        <v>81738052604</v>
      </c>
      <c r="G15" s="6">
        <f>G4+G9</f>
        <v>78208175743</v>
      </c>
      <c r="H15" s="6">
        <f>H4+H9</f>
        <v>76218168114</v>
      </c>
      <c r="I15" s="6">
        <f>I4+I9</f>
        <v>76319866929</v>
      </c>
      <c r="J15" s="16">
        <f>J4+J9</f>
        <v>73482151228</v>
      </c>
      <c r="K15" s="30">
        <f>+IFERROR((J15/F15-1),"n/a")</f>
        <v>-0.10100438061569361</v>
      </c>
      <c r="L15" s="31">
        <f>+IFERROR((J15/I15-1),"n/a")</f>
        <v>-3.7181874329523024E-2</v>
      </c>
    </row>
    <row r="16" spans="2:12">
      <c r="B16" s="11" t="s">
        <v>51</v>
      </c>
      <c r="C16" s="6">
        <f>SUM(C17:C20)</f>
        <v>12662845360</v>
      </c>
      <c r="D16" s="6">
        <f t="shared" ref="D16:J16" si="3">SUM(D17:D20)</f>
        <v>13341746813</v>
      </c>
      <c r="E16" s="6">
        <f t="shared" si="3"/>
        <v>13852090057</v>
      </c>
      <c r="F16" s="16">
        <f t="shared" si="3"/>
        <v>17323998740</v>
      </c>
      <c r="G16" s="6">
        <f t="shared" si="3"/>
        <v>14692806307</v>
      </c>
      <c r="H16" s="6">
        <f t="shared" si="3"/>
        <v>14962778876</v>
      </c>
      <c r="I16" s="6">
        <f t="shared" si="3"/>
        <v>15315578059</v>
      </c>
      <c r="J16" s="16">
        <f t="shared" si="3"/>
        <v>37759544300</v>
      </c>
      <c r="K16" s="30">
        <f>+IFERROR((J16/F16-1),"n/a")</f>
        <v>1.1796090421558181</v>
      </c>
      <c r="L16" s="31">
        <f>+IFERROR((J16/I16-1),"n/a")</f>
        <v>1.4654338317848272</v>
      </c>
    </row>
    <row r="17" spans="2:12">
      <c r="B17" s="24" t="s">
        <v>72</v>
      </c>
      <c r="C17" s="34">
        <v>9778104455</v>
      </c>
      <c r="D17" s="34">
        <v>10620630865</v>
      </c>
      <c r="E17" s="34">
        <v>11038374833</v>
      </c>
      <c r="F17" s="35">
        <v>13495530667</v>
      </c>
      <c r="G17" s="34">
        <v>10707507537</v>
      </c>
      <c r="H17" s="34">
        <v>11237227804</v>
      </c>
      <c r="I17" s="34">
        <v>11844266088</v>
      </c>
      <c r="J17" s="35">
        <v>11908426203</v>
      </c>
      <c r="K17" s="28">
        <f t="shared" ref="K17:K29" si="4">+IFERROR((J17/F17-1),"n/a")</f>
        <v>-0.11760222722333358</v>
      </c>
      <c r="L17" s="29">
        <f t="shared" ref="L17:L29" si="5">+IFERROR((J17/I17-1),"n/a")</f>
        <v>5.4169768327818613E-3</v>
      </c>
    </row>
    <row r="18" spans="2:12">
      <c r="B18" s="24" t="s">
        <v>61</v>
      </c>
      <c r="C18" s="34">
        <v>1000000000</v>
      </c>
      <c r="D18" s="34">
        <v>1000000000</v>
      </c>
      <c r="E18" s="34">
        <v>1000000000</v>
      </c>
      <c r="F18" s="35">
        <v>1000000000</v>
      </c>
      <c r="G18" s="34">
        <v>1000000000</v>
      </c>
      <c r="H18" s="34">
        <v>1000000000</v>
      </c>
      <c r="I18" s="34">
        <v>1000000000</v>
      </c>
      <c r="J18" s="35">
        <v>22752846900</v>
      </c>
      <c r="K18" s="28">
        <f t="shared" si="4"/>
        <v>21.752846900000002</v>
      </c>
      <c r="L18" s="29">
        <f t="shared" si="5"/>
        <v>21.752846900000002</v>
      </c>
    </row>
    <row r="19" spans="2:12">
      <c r="B19" s="24" t="s">
        <v>62</v>
      </c>
      <c r="C19" s="34">
        <v>104228102</v>
      </c>
      <c r="D19" s="34">
        <v>0</v>
      </c>
      <c r="E19" s="34">
        <v>0</v>
      </c>
      <c r="F19" s="35">
        <v>481495149</v>
      </c>
      <c r="G19" s="34">
        <v>1112379750</v>
      </c>
      <c r="H19" s="34">
        <v>1115412496</v>
      </c>
      <c r="I19" s="34">
        <v>1125486025</v>
      </c>
      <c r="J19" s="35">
        <v>1142710519</v>
      </c>
      <c r="K19" s="28">
        <f t="shared" si="4"/>
        <v>1.3732544790394141</v>
      </c>
      <c r="L19" s="29">
        <f t="shared" si="5"/>
        <v>1.530404964379728E-2</v>
      </c>
    </row>
    <row r="20" spans="2:12">
      <c r="B20" s="24" t="s">
        <v>53</v>
      </c>
      <c r="C20" s="34">
        <v>1780512803</v>
      </c>
      <c r="D20" s="34">
        <v>1721115948</v>
      </c>
      <c r="E20" s="34">
        <v>1813715224</v>
      </c>
      <c r="F20" s="35">
        <v>2346972924</v>
      </c>
      <c r="G20" s="34">
        <v>1872919020</v>
      </c>
      <c r="H20" s="34">
        <v>1610138576</v>
      </c>
      <c r="I20" s="34">
        <v>1345825946</v>
      </c>
      <c r="J20" s="35">
        <v>1955560678</v>
      </c>
      <c r="K20" s="28">
        <f t="shared" si="4"/>
        <v>-0.16677322605533396</v>
      </c>
      <c r="L20" s="29">
        <f t="shared" si="5"/>
        <v>0.45305615767939722</v>
      </c>
    </row>
    <row r="21" spans="2:12">
      <c r="B21" s="11" t="s">
        <v>54</v>
      </c>
      <c r="C21" s="6">
        <f>SUM(C22:C24)</f>
        <v>22276824120</v>
      </c>
      <c r="D21" s="6">
        <f t="shared" ref="D21:J21" si="6">SUM(D22:D24)</f>
        <v>23311893710</v>
      </c>
      <c r="E21" s="6">
        <f t="shared" si="6"/>
        <v>25455820330</v>
      </c>
      <c r="F21" s="16">
        <f t="shared" si="6"/>
        <v>26978765419</v>
      </c>
      <c r="G21" s="6">
        <f t="shared" si="6"/>
        <v>26673621551</v>
      </c>
      <c r="H21" s="6">
        <f t="shared" si="6"/>
        <v>26344102906</v>
      </c>
      <c r="I21" s="6">
        <f t="shared" si="6"/>
        <v>26481664301</v>
      </c>
      <c r="J21" s="16">
        <f t="shared" si="6"/>
        <v>3472105784</v>
      </c>
      <c r="K21" s="30">
        <f>+IFERROR((J21/F21-1),"n/a")</f>
        <v>-0.87130227309976371</v>
      </c>
      <c r="L21" s="31">
        <f>+IFERROR((J21/I21-1),"n/a")</f>
        <v>-0.86888642101437386</v>
      </c>
    </row>
    <row r="22" spans="2:12">
      <c r="B22" s="24" t="s">
        <v>63</v>
      </c>
      <c r="C22" s="34">
        <v>22176824120</v>
      </c>
      <c r="D22" s="34">
        <v>23311893710</v>
      </c>
      <c r="E22" s="34">
        <v>25455820330</v>
      </c>
      <c r="F22" s="35">
        <v>22380008430</v>
      </c>
      <c r="G22" s="34">
        <v>22745782370</v>
      </c>
      <c r="H22" s="34">
        <v>22647617040</v>
      </c>
      <c r="I22" s="34">
        <v>22937473640</v>
      </c>
      <c r="J22" s="35">
        <v>0</v>
      </c>
      <c r="K22" s="28">
        <f t="shared" si="4"/>
        <v>-1</v>
      </c>
      <c r="L22" s="29">
        <f t="shared" si="5"/>
        <v>-1</v>
      </c>
    </row>
    <row r="23" spans="2:12">
      <c r="B23" s="24" t="s">
        <v>52</v>
      </c>
      <c r="C23" s="34">
        <v>0</v>
      </c>
      <c r="D23" s="34">
        <v>0</v>
      </c>
      <c r="E23" s="34">
        <v>0</v>
      </c>
      <c r="F23" s="35">
        <v>4357804990</v>
      </c>
      <c r="G23" s="34">
        <v>3683033312</v>
      </c>
      <c r="H23" s="34">
        <v>3447720755</v>
      </c>
      <c r="I23" s="34">
        <v>3291358055</v>
      </c>
      <c r="J23" s="35">
        <v>3215094471</v>
      </c>
      <c r="K23" s="28">
        <f t="shared" si="4"/>
        <v>-0.26222158210893232</v>
      </c>
      <c r="L23" s="29">
        <f t="shared" si="5"/>
        <v>-2.3170856140718454E-2</v>
      </c>
    </row>
    <row r="24" spans="2:12">
      <c r="B24" s="24" t="s">
        <v>64</v>
      </c>
      <c r="C24" s="34">
        <v>100000000</v>
      </c>
      <c r="D24" s="34">
        <v>0</v>
      </c>
      <c r="E24" s="34">
        <v>0</v>
      </c>
      <c r="F24" s="35">
        <v>240951999</v>
      </c>
      <c r="G24" s="34">
        <v>244805869</v>
      </c>
      <c r="H24" s="34">
        <v>248765111</v>
      </c>
      <c r="I24" s="34">
        <v>252832606</v>
      </c>
      <c r="J24" s="35">
        <v>257011313</v>
      </c>
      <c r="K24" s="28">
        <f t="shared" si="4"/>
        <v>6.6649432528675501E-2</v>
      </c>
      <c r="L24" s="29">
        <f t="shared" si="5"/>
        <v>1.6527563695641456E-2</v>
      </c>
    </row>
    <row r="25" spans="2:12">
      <c r="B25" s="11" t="s">
        <v>55</v>
      </c>
      <c r="C25" s="6">
        <f>C16+C21</f>
        <v>34939669480</v>
      </c>
      <c r="D25" s="6">
        <f t="shared" ref="D25:J25" si="7">D16+D21</f>
        <v>36653640523</v>
      </c>
      <c r="E25" s="6">
        <f t="shared" si="7"/>
        <v>39307910387</v>
      </c>
      <c r="F25" s="16">
        <f t="shared" si="7"/>
        <v>44302764159</v>
      </c>
      <c r="G25" s="6">
        <f t="shared" si="7"/>
        <v>41366427858</v>
      </c>
      <c r="H25" s="6">
        <f t="shared" si="7"/>
        <v>41306881782</v>
      </c>
      <c r="I25" s="6">
        <f t="shared" si="7"/>
        <v>41797242360</v>
      </c>
      <c r="J25" s="16">
        <f t="shared" si="7"/>
        <v>41231650084</v>
      </c>
      <c r="K25" s="30">
        <f>+IFERROR((J25/F25-1),"n/a")</f>
        <v>-6.9321048771989746E-2</v>
      </c>
      <c r="L25" s="31">
        <f>+IFERROR((J25/I25-1),"n/a")</f>
        <v>-1.353180841761159E-2</v>
      </c>
    </row>
    <row r="26" spans="2:12">
      <c r="B26" s="24" t="s">
        <v>65</v>
      </c>
      <c r="C26" s="34">
        <v>848771300</v>
      </c>
      <c r="D26" s="34">
        <v>1697542600</v>
      </c>
      <c r="E26" s="34">
        <v>1697542600</v>
      </c>
      <c r="F26" s="35">
        <v>1697542600</v>
      </c>
      <c r="G26" s="34">
        <v>1697542600</v>
      </c>
      <c r="H26" s="34">
        <v>1697542600</v>
      </c>
      <c r="I26" s="34">
        <v>1697542600</v>
      </c>
      <c r="J26" s="35">
        <v>1697542600</v>
      </c>
      <c r="K26" s="28">
        <f t="shared" si="4"/>
        <v>0</v>
      </c>
      <c r="L26" s="29">
        <f t="shared" si="5"/>
        <v>0</v>
      </c>
    </row>
    <row r="27" spans="2:12">
      <c r="B27" s="24" t="s">
        <v>66</v>
      </c>
      <c r="C27" s="34">
        <v>35420272858</v>
      </c>
      <c r="D27" s="34">
        <v>34550549878</v>
      </c>
      <c r="E27" s="34">
        <v>34550549878</v>
      </c>
      <c r="F27" s="35">
        <v>34550549878</v>
      </c>
      <c r="G27" s="34">
        <v>27550549878</v>
      </c>
      <c r="H27" s="34">
        <v>27550549878</v>
      </c>
      <c r="I27" s="34">
        <v>27550549878</v>
      </c>
      <c r="J27" s="35">
        <v>27550549878</v>
      </c>
      <c r="K27" s="28">
        <f t="shared" si="4"/>
        <v>-0.20260169591272514</v>
      </c>
      <c r="L27" s="29">
        <f t="shared" si="5"/>
        <v>0</v>
      </c>
    </row>
    <row r="28" spans="2:12">
      <c r="B28" s="24" t="s">
        <v>56</v>
      </c>
      <c r="C28" s="34">
        <v>22043258</v>
      </c>
      <c r="D28" s="34">
        <v>-3463375702</v>
      </c>
      <c r="E28" s="34">
        <v>-3453196567</v>
      </c>
      <c r="F28" s="35">
        <v>-3465182790</v>
      </c>
      <c r="G28" s="36">
        <v>-3462172668</v>
      </c>
      <c r="H28" s="34">
        <v>-5172539586</v>
      </c>
      <c r="I28" s="34">
        <v>-5169971514</v>
      </c>
      <c r="J28" s="35">
        <v>-5755978201</v>
      </c>
      <c r="K28" s="28">
        <f t="shared" si="4"/>
        <v>0.66108934212962533</v>
      </c>
      <c r="L28" s="29">
        <f t="shared" si="5"/>
        <v>0.11334814619638145</v>
      </c>
    </row>
    <row r="29" spans="2:12">
      <c r="B29" s="24" t="s">
        <v>57</v>
      </c>
      <c r="C29" s="34">
        <v>5340933626</v>
      </c>
      <c r="D29" s="34">
        <v>5958427848</v>
      </c>
      <c r="E29" s="34">
        <v>6248825301</v>
      </c>
      <c r="F29" s="35">
        <v>4652378757</v>
      </c>
      <c r="G29" s="34">
        <v>11055828075</v>
      </c>
      <c r="H29" s="34">
        <v>10835733440</v>
      </c>
      <c r="I29" s="34">
        <v>10444503605</v>
      </c>
      <c r="J29" s="35">
        <v>8758386867</v>
      </c>
      <c r="K29" s="28">
        <f t="shared" si="4"/>
        <v>0.8825610132928392</v>
      </c>
      <c r="L29" s="29">
        <f t="shared" si="5"/>
        <v>-0.16143579453530188</v>
      </c>
    </row>
    <row r="30" spans="2:12">
      <c r="B30" s="37" t="s">
        <v>58</v>
      </c>
      <c r="C30" s="6">
        <f>SUM(C26:C29)</f>
        <v>41632021042</v>
      </c>
      <c r="D30" s="6">
        <f t="shared" ref="D30:J30" si="8">SUM(D26:D29)</f>
        <v>38743144624</v>
      </c>
      <c r="E30" s="6">
        <f t="shared" si="8"/>
        <v>39043721212</v>
      </c>
      <c r="F30" s="16">
        <f t="shared" si="8"/>
        <v>37435288445</v>
      </c>
      <c r="G30" s="6">
        <f t="shared" si="8"/>
        <v>36841747885</v>
      </c>
      <c r="H30" s="6">
        <f t="shared" si="8"/>
        <v>34911286332</v>
      </c>
      <c r="I30" s="6">
        <f t="shared" si="8"/>
        <v>34522624569</v>
      </c>
      <c r="J30" s="16">
        <f t="shared" si="8"/>
        <v>32250501144</v>
      </c>
      <c r="K30" s="30">
        <f>+IFERROR((J30/F30-1),"n/a")</f>
        <v>-0.13849999602961516</v>
      </c>
      <c r="L30" s="31">
        <f>+IFERROR((J30/I30-1),"n/a")</f>
        <v>-6.5815489215158895E-2</v>
      </c>
    </row>
    <row r="31" spans="2:12">
      <c r="B31" s="14" t="s">
        <v>67</v>
      </c>
      <c r="C31" s="9">
        <f>C25+C30</f>
        <v>76571690522</v>
      </c>
      <c r="D31" s="9">
        <f t="shared" ref="D31:J31" si="9">D25+D30</f>
        <v>75396785147</v>
      </c>
      <c r="E31" s="9">
        <f t="shared" si="9"/>
        <v>78351631599</v>
      </c>
      <c r="F31" s="19">
        <f t="shared" si="9"/>
        <v>81738052604</v>
      </c>
      <c r="G31" s="9">
        <f t="shared" si="9"/>
        <v>78208175743</v>
      </c>
      <c r="H31" s="9">
        <f t="shared" si="9"/>
        <v>76218168114</v>
      </c>
      <c r="I31" s="9">
        <f t="shared" si="9"/>
        <v>76319866929</v>
      </c>
      <c r="J31" s="19">
        <f t="shared" si="9"/>
        <v>73482151228</v>
      </c>
      <c r="K31" s="32">
        <f>+IFERROR((J31/F31-1),"n/a")</f>
        <v>-0.10100438061569361</v>
      </c>
      <c r="L31" s="33">
        <f>+IFERROR((J31/I31-1),"n/a")</f>
        <v>-3.7181874329523024E-2</v>
      </c>
    </row>
    <row r="32" spans="2:12">
      <c r="E32" s="1"/>
    </row>
    <row r="33" spans="3:5">
      <c r="C33" s="2"/>
      <c r="E33" s="2"/>
    </row>
  </sheetData>
  <mergeCells count="1">
    <mergeCell ref="B1:L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연결IS </vt:lpstr>
      <vt:lpstr>연결BS</vt:lpstr>
      <vt:lpstr>별도IS</vt:lpstr>
      <vt:lpstr>별도BS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김주희</dc:creator>
  <cp:lastModifiedBy>김주희</cp:lastModifiedBy>
  <dcterms:created xsi:type="dcterms:W3CDTF">2024-03-15T07:23:44Z</dcterms:created>
  <dcterms:modified xsi:type="dcterms:W3CDTF">2024-03-21T13:15:16Z</dcterms:modified>
</cp:coreProperties>
</file>