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연결BS" sheetId="1" r:id="rId4"/>
    <sheet state="visible" name="연결IS" sheetId="2" r:id="rId5"/>
    <sheet state="visible" name="별도BS" sheetId="3" r:id="rId6"/>
    <sheet state="visible" name="별도IS" sheetId="4" r:id="rId7"/>
  </sheets>
  <definedNames/>
  <calcPr/>
  <extLst>
    <ext uri="GoogleSheetsCustomDataVersion2">
      <go:sheetsCustomData xmlns:go="http://customooxmlschemas.google.com/" r:id="rId8" roundtripDataChecksum="IkjkgDYfGVYUFxcALPNtwEDEgQl+MZLSvXYeQktECT0="/>
    </ext>
  </extLst>
</workbook>
</file>

<file path=xl/sharedStrings.xml><?xml version="1.0" encoding="utf-8"?>
<sst xmlns="http://schemas.openxmlformats.org/spreadsheetml/2006/main" count="189" uniqueCount="83">
  <si>
    <t>연결재무상태표(IFRS)</t>
  </si>
  <si>
    <t>(백만원)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</si>
  <si>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</si>
  <si>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</si>
  <si>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</si>
  <si>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</si>
  <si>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</si>
  <si>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</si>
  <si>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</si>
  <si>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</si>
  <si>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</si>
  <si>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</si>
  <si>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</si>
  <si>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</si>
  <si>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</si>
  <si>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2Q25</t>
  </si>
  <si>
    <t>Y/Y</t>
  </si>
  <si>
    <t>Q/Q</t>
  </si>
  <si>
    <t>유동자산</t>
  </si>
  <si>
    <t>현금및현금성자산</t>
  </si>
  <si>
    <t>단기금융상품</t>
  </si>
  <si>
    <t>매출채권및기타수취채권</t>
  </si>
  <si>
    <t>기타유동자산</t>
  </si>
  <si>
    <t>비유동자산</t>
  </si>
  <si>
    <t>투자부동산</t>
  </si>
  <si>
    <t>유형자산</t>
  </si>
  <si>
    <t>무형자산</t>
  </si>
  <si>
    <t>기타비유동자산</t>
  </si>
  <si>
    <t>자산총계</t>
  </si>
  <si>
    <t>유동부채</t>
  </si>
  <si>
    <t>매입채무및기타지급채무</t>
  </si>
  <si>
    <t>차입부채</t>
  </si>
  <si>
    <t>유동성리스부채</t>
  </si>
  <si>
    <t>기타유동부채</t>
  </si>
  <si>
    <t>비유동부채</t>
  </si>
  <si>
    <t>비유동차입부채</t>
  </si>
  <si>
    <t>리스부채</t>
  </si>
  <si>
    <t>기타비유동부채</t>
  </si>
  <si>
    <t>부채총계</t>
  </si>
  <si>
    <t>자본금</t>
  </si>
  <si>
    <t>자본잉여금</t>
  </si>
  <si>
    <t>기타자본구성요소</t>
  </si>
  <si>
    <t xml:space="preserve">이익잉여금 </t>
  </si>
  <si>
    <t>자본총계</t>
  </si>
  <si>
    <t>부채와자본총계</t>
  </si>
  <si>
    <t>연결손익계산서(IFRS)</t>
  </si>
  <si>
    <t>영업수익</t>
  </si>
  <si>
    <t>모바일 포인트 광고/쇼핑</t>
  </si>
  <si>
    <t>B2C</t>
  </si>
  <si>
    <t>B2B_국내</t>
  </si>
  <si>
    <t>B2B_국외</t>
  </si>
  <si>
    <t>광고대행, 제작, 기타</t>
  </si>
  <si>
    <t>영업비용</t>
  </si>
  <si>
    <t>모바일 포인트 광고</t>
  </si>
  <si>
    <t>대행사수수료</t>
  </si>
  <si>
    <t>포인트지급수수료</t>
  </si>
  <si>
    <t>매체사지급수수료</t>
  </si>
  <si>
    <t>모바일 포인트 쇼핑원가</t>
  </si>
  <si>
    <t>광고대행, 제작 비용</t>
  </si>
  <si>
    <t>인건비</t>
  </si>
  <si>
    <t>인프라</t>
  </si>
  <si>
    <t>수수료</t>
  </si>
  <si>
    <t>기타</t>
  </si>
  <si>
    <t>영업이익</t>
  </si>
  <si>
    <t>영업이익율</t>
  </si>
  <si>
    <t>영업외수익</t>
  </si>
  <si>
    <t>기타이익</t>
  </si>
  <si>
    <t>금융수익</t>
  </si>
  <si>
    <t>영업외비용</t>
  </si>
  <si>
    <t>기타손실</t>
  </si>
  <si>
    <t>금융비용</t>
  </si>
  <si>
    <t>법인세차감전계속사업이익</t>
  </si>
  <si>
    <t>법인세비용</t>
  </si>
  <si>
    <t>계속사업이익</t>
  </si>
  <si>
    <t>중단사업이익</t>
  </si>
  <si>
    <t>당기순이익</t>
  </si>
  <si>
    <t>기타포괄손익</t>
  </si>
  <si>
    <t>총포괄이익</t>
  </si>
  <si>
    <t>별도재무상태표(IFRS)</t>
  </si>
  <si>
    <t>종속기업투자주식</t>
  </si>
  <si>
    <t>별도손익계산서(IFRS)</t>
  </si>
  <si>
    <t>지분법이익</t>
  </si>
  <si>
    <t>법인세차감전순이익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</si>
</sst>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_-;\-* #,##0_-;_-* &quot;-&quot;_-;_-@"/>
    <numFmt numFmtId="165" formatCode="#,###,,"/>
    <numFmt numFmtId="166" formatCode="0.0%;[Red]\-0.0%"/>
    <numFmt numFmtId="167" formatCode="0.0%"/>
    <numFmt numFmtId="168" formatCode="_-* #,##0.0_-;\-* #,##0.0_-;_-* &quot;-&quot;_-;_-@"/>
  </numFmts>
  <fonts count="8">
    <font>
      <sz val="11.0"/>
      <color theme="1"/>
      <name val="Aptos Narrow"/>
      <scheme val="minor"/>
    </font>
    <font>
      <b/>
      <sz val="16.0"/>
      <color theme="0"/>
      <name val="Malgun Gothic"/>
    </font>
    <font/>
    <font>
      <sz val="11.0"/>
      <color theme="1"/>
      <name val="Malgun Gothic"/>
    </font>
    <font>
      <b/>
      <sz val="11.0"/>
      <color theme="0"/>
      <name val="Malgun Gothic"/>
    </font>
    <font>
      <b/>
      <sz val="11.0"/>
      <color theme="1"/>
      <name val="Malgun Gothic"/>
    </font>
    <font>
      <sz val="11.0"/>
      <color theme="0"/>
      <name val="Malgun Gothic"/>
    </font>
    <font>
      <sz val="11.0"/>
      <color theme="1"/>
      <name val="Aptos Narrow"/>
    </font>
  </fonts>
  <fills count="6">
    <fill>
      <patternFill patternType="none"/>
    </fill>
    <fill>
      <patternFill patternType="lightGray"/>
    </fill>
    <fill>
      <patternFill patternType="solid">
        <fgColor rgb="FF0C0C0C"/>
        <bgColor rgb="FF0C0C0C"/>
      </patternFill>
    </fill>
    <fill>
      <patternFill patternType="solid">
        <fgColor rgb="FF0A3041"/>
        <bgColor rgb="FF0A3041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1">
    <border/>
    <border>
      <left/>
      <top/>
      <bottom/>
    </border>
    <border>
      <top/>
      <bottom/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hair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  <top/>
      <bottom/>
    </border>
    <border>
      <left/>
      <right/>
      <top/>
      <bottom/>
    </border>
    <border>
      <left style="hair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</border>
    <border>
      <right style="hair">
        <color rgb="FF000000"/>
      </right>
    </border>
    <border>
      <left/>
      <right style="hair">
        <color rgb="FF000000"/>
      </right>
      <top/>
      <bottom/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hair">
        <color rgb="FF000000"/>
      </right>
      <top/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  <border>
      <left style="hair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0" fillId="0" fontId="3" numFmtId="164" xfId="0" applyAlignment="1" applyFont="1" applyNumberFormat="1">
      <alignment vertical="center"/>
    </xf>
    <xf borderId="3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5" fillId="3" fontId="4" numFmtId="0" xfId="0" applyAlignment="1" applyBorder="1" applyFont="1">
      <alignment horizontal="center" vertical="center"/>
    </xf>
    <xf borderId="6" fillId="3" fontId="4" numFmtId="0" xfId="0" applyAlignment="1" applyBorder="1" applyFont="1">
      <alignment horizontal="center" vertical="center"/>
    </xf>
    <xf borderId="7" fillId="4" fontId="5" numFmtId="0" xfId="0" applyAlignment="1" applyBorder="1" applyFill="1" applyFont="1">
      <alignment vertical="center"/>
    </xf>
    <xf borderId="8" fillId="4" fontId="5" numFmtId="165" xfId="0" applyAlignment="1" applyBorder="1" applyFont="1" applyNumberFormat="1">
      <alignment vertical="center"/>
    </xf>
    <xf borderId="9" fillId="4" fontId="5" numFmtId="165" xfId="0" applyAlignment="1" applyBorder="1" applyFont="1" applyNumberFormat="1">
      <alignment vertical="center"/>
    </xf>
    <xf borderId="9" fillId="4" fontId="3" numFmtId="166" xfId="0" applyAlignment="1" applyBorder="1" applyFont="1" applyNumberFormat="1">
      <alignment horizontal="right" vertical="center"/>
    </xf>
    <xf borderId="10" fillId="4" fontId="3" numFmtId="166" xfId="0" applyAlignment="1" applyBorder="1" applyFont="1" applyNumberFormat="1">
      <alignment horizontal="right" vertical="center"/>
    </xf>
    <xf borderId="11" fillId="0" fontId="3" numFmtId="0" xfId="0" applyAlignment="1" applyBorder="1" applyFont="1">
      <alignment horizontal="left" vertical="center"/>
    </xf>
    <xf borderId="0" fillId="0" fontId="3" numFmtId="165" xfId="0" applyAlignment="1" applyFont="1" applyNumberFormat="1">
      <alignment vertical="center"/>
    </xf>
    <xf borderId="12" fillId="0" fontId="3" numFmtId="165" xfId="0" applyAlignment="1" applyBorder="1" applyFont="1" applyNumberFormat="1">
      <alignment vertical="center"/>
    </xf>
    <xf borderId="9" fillId="5" fontId="3" numFmtId="166" xfId="0" applyAlignment="1" applyBorder="1" applyFill="1" applyFont="1" applyNumberFormat="1">
      <alignment horizontal="right" vertical="center"/>
    </xf>
    <xf borderId="10" fillId="5" fontId="3" numFmtId="166" xfId="0" applyAlignment="1" applyBorder="1" applyFont="1" applyNumberFormat="1">
      <alignment horizontal="right" vertical="center"/>
    </xf>
    <xf borderId="13" fillId="4" fontId="5" numFmtId="165" xfId="0" applyAlignment="1" applyBorder="1" applyFont="1" applyNumberFormat="1">
      <alignment vertical="center"/>
    </xf>
    <xf borderId="9" fillId="5" fontId="3" numFmtId="167" xfId="0" applyAlignment="1" applyBorder="1" applyFont="1" applyNumberFormat="1">
      <alignment horizontal="right" vertical="center"/>
    </xf>
    <xf borderId="0" fillId="0" fontId="3" numFmtId="165" xfId="0" applyAlignment="1" applyFont="1" applyNumberFormat="1">
      <alignment shrinkToFit="0" vertical="center" wrapText="1"/>
    </xf>
    <xf borderId="7" fillId="4" fontId="5" numFmtId="0" xfId="0" applyAlignment="1" applyBorder="1" applyFont="1">
      <alignment horizontal="left" vertical="center"/>
    </xf>
    <xf borderId="14" fillId="4" fontId="5" numFmtId="0" xfId="0" applyAlignment="1" applyBorder="1" applyFont="1">
      <alignment vertical="center"/>
    </xf>
    <xf borderId="15" fillId="4" fontId="5" numFmtId="165" xfId="0" applyAlignment="1" applyBorder="1" applyFont="1" applyNumberFormat="1">
      <alignment vertical="center"/>
    </xf>
    <xf borderId="16" fillId="4" fontId="5" numFmtId="165" xfId="0" applyAlignment="1" applyBorder="1" applyFont="1" applyNumberFormat="1">
      <alignment vertical="center"/>
    </xf>
    <xf borderId="17" fillId="4" fontId="3" numFmtId="166" xfId="0" applyAlignment="1" applyBorder="1" applyFont="1" applyNumberFormat="1">
      <alignment horizontal="right" vertical="center"/>
    </xf>
    <xf borderId="18" fillId="4" fontId="3" numFmtId="166" xfId="0" applyAlignment="1" applyBorder="1" applyFont="1" applyNumberFormat="1">
      <alignment horizontal="right" vertical="center"/>
    </xf>
    <xf borderId="0" fillId="0" fontId="3" numFmtId="168" xfId="0" applyAlignment="1" applyFont="1" applyNumberFormat="1">
      <alignment vertical="center"/>
    </xf>
    <xf borderId="0" fillId="0" fontId="3" numFmtId="167" xfId="0" applyAlignment="1" applyFont="1" applyNumberFormat="1">
      <alignment vertical="center"/>
    </xf>
    <xf borderId="0" fillId="0" fontId="3" numFmtId="9" xfId="0" applyAlignment="1" applyFont="1" applyNumberFormat="1">
      <alignment vertical="center"/>
    </xf>
    <xf borderId="4" fillId="3" fontId="6" numFmtId="0" xfId="0" applyAlignment="1" applyBorder="1" applyFont="1">
      <alignment horizontal="center" vertical="center"/>
    </xf>
    <xf borderId="6" fillId="3" fontId="6" numFmtId="0" xfId="0" applyAlignment="1" applyBorder="1" applyFont="1">
      <alignment horizontal="center" vertical="center"/>
    </xf>
    <xf borderId="8" fillId="4" fontId="5" numFmtId="165" xfId="0" applyAlignment="1" applyBorder="1" applyFont="1" applyNumberFormat="1">
      <alignment horizontal="right" vertical="center"/>
    </xf>
    <xf borderId="8" fillId="4" fontId="3" numFmtId="166" xfId="0" applyAlignment="1" applyBorder="1" applyFont="1" applyNumberFormat="1">
      <alignment horizontal="right" vertical="center"/>
    </xf>
    <xf borderId="11" fillId="0" fontId="5" numFmtId="0" xfId="0" applyAlignment="1" applyBorder="1" applyFont="1">
      <alignment horizontal="left" vertical="center"/>
    </xf>
    <xf borderId="0" fillId="0" fontId="5" numFmtId="165" xfId="0" applyAlignment="1" applyFont="1" applyNumberFormat="1">
      <alignment horizontal="right" vertical="center"/>
    </xf>
    <xf borderId="19" fillId="0" fontId="5" numFmtId="165" xfId="0" applyAlignment="1" applyBorder="1" applyFont="1" applyNumberFormat="1">
      <alignment horizontal="right" vertical="center"/>
    </xf>
    <xf borderId="8" fillId="5" fontId="3" numFmtId="166" xfId="0" applyAlignment="1" applyBorder="1" applyFont="1" applyNumberFormat="1">
      <alignment horizontal="right" vertical="center"/>
    </xf>
    <xf borderId="0" fillId="0" fontId="7" numFmtId="165" xfId="0" applyAlignment="1" applyFont="1" applyNumberFormat="1">
      <alignment vertical="center"/>
    </xf>
    <xf borderId="12" fillId="0" fontId="5" numFmtId="165" xfId="0" applyAlignment="1" applyBorder="1" applyFont="1" applyNumberFormat="1">
      <alignment horizontal="right" vertical="center"/>
    </xf>
    <xf borderId="13" fillId="4" fontId="5" numFmtId="165" xfId="0" applyAlignment="1" applyBorder="1" applyFont="1" applyNumberFormat="1">
      <alignment horizontal="right" vertical="center"/>
    </xf>
    <xf borderId="0" fillId="0" fontId="3" numFmtId="165" xfId="0" applyAlignment="1" applyFont="1" applyNumberFormat="1">
      <alignment horizontal="right" vertical="center"/>
    </xf>
    <xf borderId="12" fillId="0" fontId="3" numFmtId="165" xfId="0" applyAlignment="1" applyBorder="1" applyFont="1" applyNumberFormat="1">
      <alignment horizontal="right" vertical="center"/>
    </xf>
    <xf borderId="12" fillId="0" fontId="7" numFmtId="165" xfId="0" applyAlignment="1" applyBorder="1" applyFont="1" applyNumberFormat="1">
      <alignment vertical="center"/>
    </xf>
    <xf borderId="0" fillId="0" fontId="3" numFmtId="167" xfId="0" applyAlignment="1" applyFont="1" applyNumberFormat="1">
      <alignment horizontal="right" vertical="center"/>
    </xf>
    <xf borderId="12" fillId="0" fontId="3" numFmtId="167" xfId="0" applyAlignment="1" applyBorder="1" applyFont="1" applyNumberFormat="1">
      <alignment horizontal="right" vertical="center"/>
    </xf>
    <xf borderId="0" fillId="0" fontId="3" numFmtId="165" xfId="0" applyAlignment="1" applyFont="1" applyNumberFormat="1">
      <alignment horizontal="right" shrinkToFit="0" vertical="center" wrapText="1"/>
    </xf>
    <xf borderId="8" fillId="4" fontId="7" numFmtId="165" xfId="0" applyAlignment="1" applyBorder="1" applyFont="1" applyNumberFormat="1">
      <alignment vertical="center"/>
    </xf>
    <xf borderId="13" fillId="4" fontId="7" numFmtId="165" xfId="0" applyAlignment="1" applyBorder="1" applyFont="1" applyNumberFormat="1">
      <alignment vertical="center"/>
    </xf>
    <xf borderId="15" fillId="4" fontId="5" numFmtId="165" xfId="0" applyAlignment="1" applyBorder="1" applyFont="1" applyNumberFormat="1">
      <alignment horizontal="right" vertical="center"/>
    </xf>
    <xf borderId="16" fillId="4" fontId="5" numFmtId="165" xfId="0" applyAlignment="1" applyBorder="1" applyFont="1" applyNumberFormat="1">
      <alignment horizontal="right" vertical="center"/>
    </xf>
    <xf borderId="15" fillId="4" fontId="3" numFmtId="166" xfId="0" applyAlignment="1" applyBorder="1" applyFont="1" applyNumberFormat="1">
      <alignment horizontal="right" vertical="center"/>
    </xf>
    <xf borderId="20" fillId="3" fontId="4" numFmtId="0" xfId="0" applyAlignment="1" applyBorder="1" applyFont="1">
      <alignment horizontal="center" vertical="center"/>
    </xf>
    <xf borderId="0" fillId="0" fontId="5" numFmtId="165" xfId="0" applyAlignment="1" applyFont="1" applyNumberFormat="1">
      <alignment vertical="center"/>
    </xf>
    <xf borderId="0" fillId="0" fontId="3" numFmtId="166" xfId="0" applyAlignment="1" applyFont="1" applyNumberFormat="1">
      <alignment horizontal="right" vertical="center"/>
    </xf>
    <xf borderId="19" fillId="0" fontId="3" numFmtId="166" xfId="0" applyAlignment="1" applyBorder="1" applyFont="1" applyNumberFormat="1">
      <alignment horizontal="right" vertical="center"/>
    </xf>
    <xf borderId="12" fillId="0" fontId="5" numFmtId="165" xfId="0" applyAlignment="1" applyBorder="1" applyFont="1" applyNumberFormat="1">
      <alignment vertical="center"/>
    </xf>
    <xf borderId="8" fillId="5" fontId="5" numFmtId="165" xfId="0" applyAlignment="1" applyBorder="1" applyFont="1" applyNumberFormat="1">
      <alignment vertical="center"/>
    </xf>
    <xf borderId="13" fillId="5" fontId="5" numFmtId="165" xfId="0" applyAlignment="1" applyBorder="1" applyFont="1" applyNumberFormat="1">
      <alignment vertical="center"/>
    </xf>
    <xf borderId="12" fillId="0" fontId="3" numFmtId="167" xfId="0" applyAlignment="1" applyBorder="1" applyFont="1" applyNumberFormat="1">
      <alignment vertical="center"/>
    </xf>
    <xf borderId="0" fillId="0" fontId="3" numFmtId="3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 outlineLevelCol="1"/>
  <cols>
    <col customWidth="1" min="1" max="1" width="1.5"/>
    <col customWidth="1" min="2" max="2" width="22.25"/>
    <col customWidth="1" hidden="1" min="3" max="6" width="9.38" outlineLevel="1"/>
    <col collapsed="1" customWidth="1" min="7" max="7" width="9.38"/>
    <col customWidth="1" min="8" max="18" width="9.38"/>
    <col customWidth="1" min="19" max="24" width="7.63"/>
  </cols>
  <sheetData>
    <row r="1" ht="46.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7.25" customHeight="1">
      <c r="J2" s="3"/>
      <c r="K2" s="3"/>
      <c r="L2" s="3"/>
      <c r="M2" s="3"/>
      <c r="N2" s="3"/>
      <c r="O2" s="3"/>
      <c r="P2" s="3"/>
      <c r="Q2" s="3"/>
    </row>
    <row r="3" ht="17.25" customHeight="1"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5" t="s">
        <v>14</v>
      </c>
      <c r="P3" s="5" t="s">
        <v>15</v>
      </c>
      <c r="Q3" s="5" t="s">
        <v>16</v>
      </c>
      <c r="R3" s="7" t="s">
        <v>17</v>
      </c>
    </row>
    <row r="4" ht="17.25" customHeight="1">
      <c r="B4" s="8" t="s">
        <v>18</v>
      </c>
      <c r="C4" s="9">
        <f t="shared" ref="C4:J4" si="1">SUM(C5:C8)</f>
        <v>35414711585</v>
      </c>
      <c r="D4" s="9">
        <f t="shared" si="1"/>
        <v>33018566878</v>
      </c>
      <c r="E4" s="9">
        <f t="shared" si="1"/>
        <v>33258330556</v>
      </c>
      <c r="F4" s="9">
        <f t="shared" si="1"/>
        <v>32204759431</v>
      </c>
      <c r="G4" s="10">
        <f t="shared" si="1"/>
        <v>27554932708</v>
      </c>
      <c r="H4" s="9">
        <f t="shared" si="1"/>
        <v>26289390828</v>
      </c>
      <c r="I4" s="9">
        <f t="shared" si="1"/>
        <v>26039812251</v>
      </c>
      <c r="J4" s="9">
        <f t="shared" si="1"/>
        <v>26501177155</v>
      </c>
      <c r="K4" s="10">
        <v>2.3249945606E10</v>
      </c>
      <c r="L4" s="9">
        <v>2.3972161301E10</v>
      </c>
      <c r="M4" s="9">
        <v>2.7538807938E10</v>
      </c>
      <c r="N4" s="9">
        <v>2.5043429298E10</v>
      </c>
      <c r="O4" s="10">
        <v>2.3198365676E10</v>
      </c>
      <c r="P4" s="9">
        <v>5.5842039408E10</v>
      </c>
      <c r="Q4" s="11">
        <f t="shared" ref="Q4:Q30" si="2">+IFERROR((P4/L4-1),"n/a")</f>
        <v>1.329453682</v>
      </c>
      <c r="R4" s="12">
        <f t="shared" ref="R4:R30" si="3">+IFERROR((P4/O4-1),"n/a")</f>
        <v>1.407154029</v>
      </c>
    </row>
    <row r="5" ht="17.25" customHeight="1">
      <c r="B5" s="13" t="s">
        <v>19</v>
      </c>
      <c r="C5" s="14">
        <v>1.8554258221E10</v>
      </c>
      <c r="D5" s="14">
        <v>1.9484876945E10</v>
      </c>
      <c r="E5" s="14">
        <v>1.9484814708E10</v>
      </c>
      <c r="F5" s="15">
        <v>1.6313157141E10</v>
      </c>
      <c r="G5" s="14">
        <v>1.4085510562E10</v>
      </c>
      <c r="H5" s="14">
        <v>1.1970504874E10</v>
      </c>
      <c r="I5" s="14">
        <v>9.710140935E9</v>
      </c>
      <c r="J5" s="15">
        <v>1.0401438499E10</v>
      </c>
      <c r="K5" s="14">
        <v>8.23542346E9</v>
      </c>
      <c r="L5" s="14">
        <v>6.000923503E9</v>
      </c>
      <c r="M5" s="14">
        <v>8.340377458E9</v>
      </c>
      <c r="N5" s="15">
        <v>6.735087182E9</v>
      </c>
      <c r="O5" s="14">
        <v>8.089804817E9</v>
      </c>
      <c r="P5" s="14">
        <v>1.0059816163E10</v>
      </c>
      <c r="Q5" s="16">
        <f t="shared" si="2"/>
        <v>0.6763780038</v>
      </c>
      <c r="R5" s="17">
        <f t="shared" si="3"/>
        <v>0.2435177845</v>
      </c>
    </row>
    <row r="6" ht="17.25" customHeight="1">
      <c r="B6" s="13" t="s">
        <v>20</v>
      </c>
      <c r="C6" s="14">
        <v>8.844E9</v>
      </c>
      <c r="D6" s="14">
        <v>3.844E9</v>
      </c>
      <c r="E6" s="14">
        <v>3.844E9</v>
      </c>
      <c r="F6" s="15">
        <v>4.644E9</v>
      </c>
      <c r="G6" s="14">
        <v>5.144E9</v>
      </c>
      <c r="H6" s="14">
        <v>4.644E9</v>
      </c>
      <c r="I6" s="14">
        <v>4.644E9</v>
      </c>
      <c r="J6" s="15">
        <v>2.644E9</v>
      </c>
      <c r="K6" s="14">
        <v>2.644E9</v>
      </c>
      <c r="L6" s="14">
        <v>2.644E9</v>
      </c>
      <c r="M6" s="14">
        <v>3.35589143E9</v>
      </c>
      <c r="N6" s="15">
        <v>3.35660587E9</v>
      </c>
      <c r="O6" s="14">
        <v>4.35728007E9</v>
      </c>
      <c r="P6" s="14">
        <v>4.144E9</v>
      </c>
      <c r="Q6" s="16">
        <f t="shared" si="2"/>
        <v>0.567322239</v>
      </c>
      <c r="R6" s="17">
        <f t="shared" si="3"/>
        <v>-0.04894798282</v>
      </c>
    </row>
    <row r="7" ht="17.25" customHeight="1">
      <c r="B7" s="13" t="s">
        <v>21</v>
      </c>
      <c r="C7" s="14">
        <v>7.293958959E9</v>
      </c>
      <c r="D7" s="14">
        <v>9.049492116E9</v>
      </c>
      <c r="E7" s="14">
        <v>9.225476156E9</v>
      </c>
      <c r="F7" s="15">
        <v>9.711308321E9</v>
      </c>
      <c r="G7" s="14">
        <v>6.341794418E9</v>
      </c>
      <c r="H7" s="14">
        <v>7.603678308E9</v>
      </c>
      <c r="I7" s="14">
        <v>9.763975422E9</v>
      </c>
      <c r="J7" s="15">
        <v>9.914508859E9</v>
      </c>
      <c r="K7" s="14">
        <v>7.649550991E9</v>
      </c>
      <c r="L7" s="14">
        <v>1.0303450536E10</v>
      </c>
      <c r="M7" s="14">
        <v>9.579795909E9</v>
      </c>
      <c r="N7" s="15">
        <v>1.2956493136E10</v>
      </c>
      <c r="O7" s="14">
        <v>8.767724806E9</v>
      </c>
      <c r="P7" s="14">
        <v>8.534950295E9</v>
      </c>
      <c r="Q7" s="16">
        <f t="shared" si="2"/>
        <v>-0.171641552</v>
      </c>
      <c r="R7" s="17">
        <f t="shared" si="3"/>
        <v>-0.02654902111</v>
      </c>
    </row>
    <row r="8" ht="17.25" customHeight="1">
      <c r="B8" s="13" t="s">
        <v>22</v>
      </c>
      <c r="C8" s="14">
        <v>7.22494405E8</v>
      </c>
      <c r="D8" s="14">
        <v>6.40197817E8</v>
      </c>
      <c r="E8" s="14">
        <v>7.04039692E8</v>
      </c>
      <c r="F8" s="15">
        <v>1.536293969E9</v>
      </c>
      <c r="G8" s="14">
        <v>1.983627728E9</v>
      </c>
      <c r="H8" s="14">
        <v>2.071207646E9</v>
      </c>
      <c r="I8" s="14">
        <v>1.921695894E9</v>
      </c>
      <c r="J8" s="15">
        <v>3.541229797E9</v>
      </c>
      <c r="K8" s="14">
        <f>K4-SUM(K5:K7)</f>
        <v>4720971155</v>
      </c>
      <c r="L8" s="14">
        <v>5.023787262E9</v>
      </c>
      <c r="M8" s="14">
        <v>6.262743141E9</v>
      </c>
      <c r="N8" s="15">
        <f t="shared" ref="N8:O8" si="4">N4-SUM(N5:N7)</f>
        <v>1995243110</v>
      </c>
      <c r="O8" s="14">
        <f t="shared" si="4"/>
        <v>1983555983</v>
      </c>
      <c r="P8" s="14">
        <v>3.310327295E10</v>
      </c>
      <c r="Q8" s="16">
        <f t="shared" si="2"/>
        <v>5.589306279</v>
      </c>
      <c r="R8" s="17">
        <f t="shared" si="3"/>
        <v>15.68885236</v>
      </c>
    </row>
    <row r="9" ht="17.25" customHeight="1">
      <c r="B9" s="8" t="s">
        <v>23</v>
      </c>
      <c r="C9" s="9">
        <f t="shared" ref="C9:J9" si="5">SUM(C10:C13)</f>
        <v>43172966852</v>
      </c>
      <c r="D9" s="9">
        <f t="shared" si="5"/>
        <v>44528151188</v>
      </c>
      <c r="E9" s="9">
        <f t="shared" si="5"/>
        <v>47484554364</v>
      </c>
      <c r="F9" s="9">
        <f t="shared" si="5"/>
        <v>51137121851</v>
      </c>
      <c r="G9" s="10">
        <f t="shared" si="5"/>
        <v>51958536474</v>
      </c>
      <c r="H9" s="9">
        <f t="shared" si="5"/>
        <v>51617824709</v>
      </c>
      <c r="I9" s="9">
        <f t="shared" si="5"/>
        <v>51595643687</v>
      </c>
      <c r="J9" s="9">
        <f t="shared" si="5"/>
        <v>48666994573</v>
      </c>
      <c r="K9" s="10">
        <v>4.8552257309E10</v>
      </c>
      <c r="L9" s="9">
        <v>4.8631619503E10</v>
      </c>
      <c r="M9" s="9">
        <v>4.774223957E10</v>
      </c>
      <c r="N9" s="9">
        <v>4.4203201072E10</v>
      </c>
      <c r="O9" s="10">
        <v>4.4539880307E10</v>
      </c>
      <c r="P9" s="9">
        <v>1.3279843076E10</v>
      </c>
      <c r="Q9" s="11">
        <f t="shared" si="2"/>
        <v>-0.7269298614</v>
      </c>
      <c r="R9" s="12">
        <f t="shared" si="3"/>
        <v>-0.7018437637</v>
      </c>
    </row>
    <row r="10" ht="17.25" customHeight="1">
      <c r="B10" s="13" t="s">
        <v>24</v>
      </c>
      <c r="C10" s="14">
        <v>6.502944335E9</v>
      </c>
      <c r="D10" s="14">
        <v>6.497478497E9</v>
      </c>
      <c r="E10" s="14">
        <v>3.0918792281E10</v>
      </c>
      <c r="F10" s="15">
        <v>3.0904175138E10</v>
      </c>
      <c r="G10" s="14">
        <v>3.0889557995E10</v>
      </c>
      <c r="H10" s="14">
        <v>3.0874940852E10</v>
      </c>
      <c r="I10" s="14">
        <v>3.0860323709E10</v>
      </c>
      <c r="J10" s="15">
        <v>3.0845706566E10</v>
      </c>
      <c r="K10" s="14">
        <v>3.0831089423E10</v>
      </c>
      <c r="L10" s="14">
        <v>3.1190737246E10</v>
      </c>
      <c r="M10" s="14">
        <v>3.117377116E10</v>
      </c>
      <c r="N10" s="15">
        <v>3.1185936326E10</v>
      </c>
      <c r="O10" s="14">
        <v>3.1168785866E10</v>
      </c>
      <c r="P10" s="14">
        <v>0.0</v>
      </c>
      <c r="Q10" s="16">
        <f t="shared" si="2"/>
        <v>-1</v>
      </c>
      <c r="R10" s="17">
        <f t="shared" si="3"/>
        <v>-1</v>
      </c>
    </row>
    <row r="11" ht="17.25" customHeight="1">
      <c r="B11" s="13" t="s">
        <v>25</v>
      </c>
      <c r="C11" s="14">
        <v>2.5107425267E10</v>
      </c>
      <c r="D11" s="14">
        <v>2.5024628624E10</v>
      </c>
      <c r="E11" s="14">
        <v>5.56962338E8</v>
      </c>
      <c r="F11" s="15">
        <v>6.203591108E9</v>
      </c>
      <c r="G11" s="14">
        <v>6.006004142E9</v>
      </c>
      <c r="H11" s="14">
        <v>5.654669759E9</v>
      </c>
      <c r="I11" s="14">
        <v>5.30814735E9</v>
      </c>
      <c r="J11" s="15">
        <v>4.969995967E9</v>
      </c>
      <c r="K11" s="14">
        <v>4.614306545E9</v>
      </c>
      <c r="L11" s="14">
        <v>4.265593012E9</v>
      </c>
      <c r="M11" s="14">
        <v>3.926167638E9</v>
      </c>
      <c r="N11" s="15">
        <v>3.601591924E9</v>
      </c>
      <c r="O11" s="14">
        <v>3.418187194E9</v>
      </c>
      <c r="P11" s="14">
        <v>3.093465799E9</v>
      </c>
      <c r="Q11" s="16">
        <f t="shared" si="2"/>
        <v>-0.2747864622</v>
      </c>
      <c r="R11" s="17">
        <f t="shared" si="3"/>
        <v>-0.09499813105</v>
      </c>
    </row>
    <row r="12" ht="17.25" customHeight="1">
      <c r="B12" s="13" t="s">
        <v>26</v>
      </c>
      <c r="C12" s="14">
        <v>2.045105328E9</v>
      </c>
      <c r="D12" s="14">
        <v>2.002296985E9</v>
      </c>
      <c r="E12" s="14">
        <v>1.960309682E9</v>
      </c>
      <c r="F12" s="15">
        <v>6.63041456E8</v>
      </c>
      <c r="G12" s="14">
        <v>9.65016741E8</v>
      </c>
      <c r="H12" s="14">
        <v>1.278346987E9</v>
      </c>
      <c r="I12" s="14">
        <v>1.167687303E9</v>
      </c>
      <c r="J12" s="15">
        <v>1.058756384E9</v>
      </c>
      <c r="K12" s="14">
        <v>9.58631058E8</v>
      </c>
      <c r="L12" s="14">
        <v>7.37291996E8</v>
      </c>
      <c r="M12" s="14">
        <v>6.79795164E8</v>
      </c>
      <c r="N12" s="15">
        <v>3.7015046E8</v>
      </c>
      <c r="O12" s="14">
        <v>3.53231372E8</v>
      </c>
      <c r="P12" s="14">
        <v>3.38702891E8</v>
      </c>
      <c r="Q12" s="16">
        <f t="shared" si="2"/>
        <v>-0.5406122773</v>
      </c>
      <c r="R12" s="17">
        <f t="shared" si="3"/>
        <v>-0.04113021139</v>
      </c>
    </row>
    <row r="13" ht="17.25" customHeight="1">
      <c r="B13" s="13" t="s">
        <v>27</v>
      </c>
      <c r="C13" s="14">
        <v>9.517491922E9</v>
      </c>
      <c r="D13" s="14">
        <v>1.1003747082E10</v>
      </c>
      <c r="E13" s="14">
        <v>1.4048490063E10</v>
      </c>
      <c r="F13" s="15">
        <v>1.3366314149E10</v>
      </c>
      <c r="G13" s="14">
        <v>1.4097957596E10</v>
      </c>
      <c r="H13" s="14">
        <v>1.3809867111E10</v>
      </c>
      <c r="I13" s="14">
        <v>1.4259485325E10</v>
      </c>
      <c r="J13" s="15">
        <v>1.1792535656E10</v>
      </c>
      <c r="K13" s="14">
        <f t="shared" ref="K13:O13" si="6">K9-SUM(K10:K12)</f>
        <v>12148230283</v>
      </c>
      <c r="L13" s="14">
        <f t="shared" si="6"/>
        <v>12437997249</v>
      </c>
      <c r="M13" s="14">
        <f t="shared" si="6"/>
        <v>11962505608</v>
      </c>
      <c r="N13" s="15">
        <f t="shared" si="6"/>
        <v>9045522362</v>
      </c>
      <c r="O13" s="14">
        <f t="shared" si="6"/>
        <v>9599675875</v>
      </c>
      <c r="P13" s="14">
        <v>9.847674386E9</v>
      </c>
      <c r="Q13" s="16">
        <f t="shared" si="2"/>
        <v>-0.2082588387</v>
      </c>
      <c r="R13" s="17">
        <f t="shared" si="3"/>
        <v>0.02583405046</v>
      </c>
    </row>
    <row r="14" ht="17.25" customHeight="1">
      <c r="B14" s="8" t="s">
        <v>28</v>
      </c>
      <c r="C14" s="9">
        <f t="shared" ref="C14:L14" si="7">C4+C9</f>
        <v>78587678437</v>
      </c>
      <c r="D14" s="9">
        <f t="shared" si="7"/>
        <v>77546718066</v>
      </c>
      <c r="E14" s="9">
        <f t="shared" si="7"/>
        <v>80742884920</v>
      </c>
      <c r="F14" s="18">
        <f t="shared" si="7"/>
        <v>83341881282</v>
      </c>
      <c r="G14" s="9">
        <f t="shared" si="7"/>
        <v>79513469182</v>
      </c>
      <c r="H14" s="9">
        <f t="shared" si="7"/>
        <v>77907215537</v>
      </c>
      <c r="I14" s="9">
        <f t="shared" si="7"/>
        <v>77635455938</v>
      </c>
      <c r="J14" s="18">
        <f t="shared" si="7"/>
        <v>75168171728</v>
      </c>
      <c r="K14" s="9">
        <f t="shared" si="7"/>
        <v>71802202915</v>
      </c>
      <c r="L14" s="9">
        <f t="shared" si="7"/>
        <v>72603780804</v>
      </c>
      <c r="M14" s="9">
        <v>7.5281047508E10</v>
      </c>
      <c r="N14" s="18">
        <f>N4+N9</f>
        <v>69246630370</v>
      </c>
      <c r="O14" s="9">
        <v>6.7738245983E10</v>
      </c>
      <c r="P14" s="9">
        <v>6.9121882484E10</v>
      </c>
      <c r="Q14" s="11">
        <f t="shared" si="2"/>
        <v>-0.04795753446</v>
      </c>
      <c r="R14" s="12">
        <f t="shared" si="3"/>
        <v>0.02042622275</v>
      </c>
    </row>
    <row r="15" ht="17.25" customHeight="1">
      <c r="B15" s="8" t="s">
        <v>29</v>
      </c>
      <c r="C15" s="9">
        <f t="shared" ref="C15:J15" si="8">SUM(C16:C19)</f>
        <v>14348165977</v>
      </c>
      <c r="D15" s="9">
        <f t="shared" si="8"/>
        <v>15151386129</v>
      </c>
      <c r="E15" s="9">
        <f t="shared" si="8"/>
        <v>15974625770</v>
      </c>
      <c r="F15" s="18">
        <f t="shared" si="8"/>
        <v>18782216806</v>
      </c>
      <c r="G15" s="9">
        <f t="shared" si="8"/>
        <v>15887529185</v>
      </c>
      <c r="H15" s="9">
        <f t="shared" si="8"/>
        <v>16643407239</v>
      </c>
      <c r="I15" s="9">
        <f t="shared" si="8"/>
        <v>16687789088</v>
      </c>
      <c r="J15" s="18">
        <f t="shared" si="8"/>
        <v>39579955965</v>
      </c>
      <c r="K15" s="9">
        <v>3.7686125367E10</v>
      </c>
      <c r="L15" s="9">
        <v>3.9517328128E10</v>
      </c>
      <c r="M15" s="9">
        <v>4.2512240677E10</v>
      </c>
      <c r="N15" s="18">
        <v>2.0815551103E10</v>
      </c>
      <c r="O15" s="9">
        <v>2.1845140579E10</v>
      </c>
      <c r="P15" s="9">
        <v>2.6161718716E10</v>
      </c>
      <c r="Q15" s="11">
        <f t="shared" si="2"/>
        <v>-0.3379684317</v>
      </c>
      <c r="R15" s="12">
        <f t="shared" si="3"/>
        <v>0.1975990093</v>
      </c>
    </row>
    <row r="16" ht="17.25" customHeight="1">
      <c r="B16" s="13" t="s">
        <v>30</v>
      </c>
      <c r="C16" s="14">
        <v>1.053414369E10</v>
      </c>
      <c r="D16" s="14">
        <v>1.1814318511E10</v>
      </c>
      <c r="E16" s="14">
        <v>1.216445259E10</v>
      </c>
      <c r="F16" s="15">
        <v>1.4332118202E10</v>
      </c>
      <c r="G16" s="14">
        <v>1.1237086844E10</v>
      </c>
      <c r="H16" s="14">
        <v>1.2067423755E10</v>
      </c>
      <c r="I16" s="14">
        <v>1.2668377839E10</v>
      </c>
      <c r="J16" s="15">
        <v>1.2796037982E10</v>
      </c>
      <c r="K16" s="14">
        <v>1.0744874781E10</v>
      </c>
      <c r="L16" s="14">
        <v>1.209104582E10</v>
      </c>
      <c r="M16" s="14">
        <v>1.1977384426E10</v>
      </c>
      <c r="N16" s="15">
        <v>1.2515833112E10</v>
      </c>
      <c r="O16" s="14">
        <v>1.1218785245E10</v>
      </c>
      <c r="P16" s="14">
        <v>1.0908340747E10</v>
      </c>
      <c r="Q16" s="16">
        <f t="shared" si="2"/>
        <v>-0.09781660665</v>
      </c>
      <c r="R16" s="17">
        <f t="shared" si="3"/>
        <v>-0.02767184604</v>
      </c>
    </row>
    <row r="17" ht="17.25" customHeight="1">
      <c r="B17" s="13" t="s">
        <v>31</v>
      </c>
      <c r="C17" s="14">
        <v>1.32571E9</v>
      </c>
      <c r="D17" s="14">
        <v>1.34233E9</v>
      </c>
      <c r="E17" s="14">
        <v>1.35895E9</v>
      </c>
      <c r="F17" s="15">
        <v>1.32782E9</v>
      </c>
      <c r="G17" s="14">
        <v>1.32782E9</v>
      </c>
      <c r="H17" s="14">
        <v>1.32782E9</v>
      </c>
      <c r="I17" s="14">
        <v>1.12782E9</v>
      </c>
      <c r="J17" s="15">
        <v>2.28859269E10</v>
      </c>
      <c r="K17" s="14">
        <v>2.360429467E10</v>
      </c>
      <c r="L17" s="14">
        <v>2.406960467E10</v>
      </c>
      <c r="M17" s="14">
        <v>2.764541656E10</v>
      </c>
      <c r="N17" s="15">
        <v>5.12198E9</v>
      </c>
      <c r="O17" s="14">
        <v>7.59148E9</v>
      </c>
      <c r="P17" s="14">
        <v>7.55821E9</v>
      </c>
      <c r="Q17" s="16">
        <f t="shared" si="2"/>
        <v>-0.6859852871</v>
      </c>
      <c r="R17" s="17">
        <f t="shared" si="3"/>
        <v>-0.004382544642</v>
      </c>
    </row>
    <row r="18" ht="17.25" customHeight="1">
      <c r="B18" s="13" t="s">
        <v>32</v>
      </c>
      <c r="C18" s="14">
        <v>2.19303008E8</v>
      </c>
      <c r="D18" s="14">
        <v>1.72933447E8</v>
      </c>
      <c r="E18" s="14">
        <v>1.548575E8</v>
      </c>
      <c r="F18" s="15">
        <v>6.28565988E8</v>
      </c>
      <c r="G18" s="14">
        <v>1.323775794E9</v>
      </c>
      <c r="H18" s="14">
        <v>1.319440529E9</v>
      </c>
      <c r="I18" s="14">
        <v>1.311830231E9</v>
      </c>
      <c r="J18" s="15">
        <v>1.296112517E9</v>
      </c>
      <c r="K18" s="14">
        <v>1.259930486E9</v>
      </c>
      <c r="L18" s="14">
        <v>1.223323048E9</v>
      </c>
      <c r="M18" s="14">
        <v>1.292934276E9</v>
      </c>
      <c r="N18" s="15">
        <v>1.295697888E9</v>
      </c>
      <c r="O18" s="14">
        <v>1.356399159E9</v>
      </c>
      <c r="P18" s="14">
        <v>1.359834461E9</v>
      </c>
      <c r="Q18" s="16">
        <f t="shared" si="2"/>
        <v>0.1115906491</v>
      </c>
      <c r="R18" s="17">
        <f t="shared" si="3"/>
        <v>0.002532663027</v>
      </c>
    </row>
    <row r="19" ht="17.25" customHeight="1">
      <c r="B19" s="13" t="s">
        <v>33</v>
      </c>
      <c r="C19" s="14">
        <v>2.269009279E9</v>
      </c>
      <c r="D19" s="14">
        <v>1.821804171E9</v>
      </c>
      <c r="E19" s="14">
        <v>2.29636568E9</v>
      </c>
      <c r="F19" s="15">
        <v>2.493712616E9</v>
      </c>
      <c r="G19" s="14">
        <v>1.998846547E9</v>
      </c>
      <c r="H19" s="14">
        <v>1.928722955E9</v>
      </c>
      <c r="I19" s="14">
        <v>1.579761018E9</v>
      </c>
      <c r="J19" s="15">
        <v>2.601878566E9</v>
      </c>
      <c r="K19" s="14">
        <f t="shared" ref="K19:L19" si="9">K15-SUM(K16:K18)</f>
        <v>2077025430</v>
      </c>
      <c r="L19" s="14">
        <f t="shared" si="9"/>
        <v>2133354590</v>
      </c>
      <c r="M19" s="14">
        <v>1.596505415E9</v>
      </c>
      <c r="N19" s="15">
        <f t="shared" ref="N19:O19" si="10">N15-SUM(N16:N18)</f>
        <v>1882040103</v>
      </c>
      <c r="O19" s="14">
        <f t="shared" si="10"/>
        <v>1678476175</v>
      </c>
      <c r="P19" s="14">
        <v>6.335333508E9</v>
      </c>
      <c r="Q19" s="16">
        <f t="shared" si="2"/>
        <v>1.969657992</v>
      </c>
      <c r="R19" s="17">
        <f t="shared" si="3"/>
        <v>2.774455427</v>
      </c>
    </row>
    <row r="20" ht="17.25" customHeight="1">
      <c r="B20" s="8" t="s">
        <v>34</v>
      </c>
      <c r="C20" s="9">
        <f t="shared" ref="C20:J20" si="11">SUM(C21:C23)</f>
        <v>22750492843</v>
      </c>
      <c r="D20" s="9">
        <f t="shared" si="11"/>
        <v>23850623823</v>
      </c>
      <c r="E20" s="9">
        <f t="shared" si="11"/>
        <v>25948357393</v>
      </c>
      <c r="F20" s="9">
        <f t="shared" si="11"/>
        <v>27365860590</v>
      </c>
      <c r="G20" s="10">
        <f t="shared" si="11"/>
        <v>27053691604</v>
      </c>
      <c r="H20" s="9">
        <f t="shared" si="11"/>
        <v>26648890493</v>
      </c>
      <c r="I20" s="9">
        <f t="shared" si="11"/>
        <v>26731161510</v>
      </c>
      <c r="J20" s="18">
        <f t="shared" si="11"/>
        <v>3659918387</v>
      </c>
      <c r="K20" s="10">
        <v>3.403715422E9</v>
      </c>
      <c r="L20" s="9">
        <v>3.55202334E9</v>
      </c>
      <c r="M20" s="9">
        <v>3.24016284E9</v>
      </c>
      <c r="N20" s="18">
        <v>2.3095128407E10</v>
      </c>
      <c r="O20" s="10">
        <v>2.2862696924E10</v>
      </c>
      <c r="P20" s="9">
        <v>2.1968858004E10</v>
      </c>
      <c r="Q20" s="11">
        <f t="shared" si="2"/>
        <v>5.184885599</v>
      </c>
      <c r="R20" s="12">
        <f t="shared" si="3"/>
        <v>-0.03909595281</v>
      </c>
    </row>
    <row r="21" ht="17.25" customHeight="1">
      <c r="B21" s="13" t="s">
        <v>35</v>
      </c>
      <c r="C21" s="14">
        <v>2.255111412E10</v>
      </c>
      <c r="D21" s="14">
        <v>2.366956371E10</v>
      </c>
      <c r="E21" s="14">
        <v>2.579687033E10</v>
      </c>
      <c r="F21" s="15">
        <v>2.263783843E10</v>
      </c>
      <c r="G21" s="14">
        <v>2.297575237E10</v>
      </c>
      <c r="H21" s="14">
        <v>2.284441704E10</v>
      </c>
      <c r="I21" s="14">
        <v>2.310075364E10</v>
      </c>
      <c r="J21" s="15">
        <v>1.2475E8</v>
      </c>
      <c r="K21" s="14">
        <v>9.148E7</v>
      </c>
      <c r="L21" s="14">
        <v>5.821E7</v>
      </c>
      <c r="M21" s="14">
        <v>2.494E7</v>
      </c>
      <c r="N21" s="15">
        <v>2.000277E10</v>
      </c>
      <c r="O21" s="14">
        <v>2.0E10</v>
      </c>
      <c r="P21" s="14">
        <v>2.0E10</v>
      </c>
      <c r="Q21" s="19">
        <f t="shared" si="2"/>
        <v>342.5835767</v>
      </c>
      <c r="R21" s="17">
        <f t="shared" si="3"/>
        <v>0</v>
      </c>
    </row>
    <row r="22" ht="17.25" customHeight="1">
      <c r="B22" s="13" t="s">
        <v>36</v>
      </c>
      <c r="C22" s="14">
        <v>9.9378723E7</v>
      </c>
      <c r="D22" s="14">
        <v>1.81060113E8</v>
      </c>
      <c r="E22" s="14">
        <v>1.51487063E8</v>
      </c>
      <c r="F22" s="15">
        <v>4.468758165E9</v>
      </c>
      <c r="G22" s="14">
        <v>3.814733365E9</v>
      </c>
      <c r="H22" s="14">
        <v>3.537308342E9</v>
      </c>
      <c r="I22" s="14">
        <v>3.359175264E9</v>
      </c>
      <c r="J22" s="15">
        <v>3.259757074E9</v>
      </c>
      <c r="K22" s="14">
        <v>2.98373115E9</v>
      </c>
      <c r="L22" s="14">
        <v>2.711698731E9</v>
      </c>
      <c r="M22" s="14">
        <v>2.428577308E9</v>
      </c>
      <c r="N22" s="15">
        <v>2.31943672E9</v>
      </c>
      <c r="O22" s="14">
        <v>2.085183296E9</v>
      </c>
      <c r="P22" s="14">
        <v>1.765862762E9</v>
      </c>
      <c r="Q22" s="16">
        <f t="shared" si="2"/>
        <v>-0.3487983227</v>
      </c>
      <c r="R22" s="17">
        <f t="shared" si="3"/>
        <v>-0.1531378726</v>
      </c>
    </row>
    <row r="23" ht="17.25" customHeight="1">
      <c r="B23" s="13" t="s">
        <v>37</v>
      </c>
      <c r="C23" s="14">
        <v>1.0E8</v>
      </c>
      <c r="D23" s="14">
        <v>0.0</v>
      </c>
      <c r="E23" s="14">
        <v>0.0</v>
      </c>
      <c r="F23" s="15">
        <v>2.59263995E8</v>
      </c>
      <c r="G23" s="14">
        <v>2.63205869E8</v>
      </c>
      <c r="H23" s="14">
        <v>2.67165111E8</v>
      </c>
      <c r="I23" s="14">
        <v>2.71232606E8</v>
      </c>
      <c r="J23" s="15">
        <v>2.75411313E8</v>
      </c>
      <c r="K23" s="14">
        <f>K20-K21-K22</f>
        <v>328504272</v>
      </c>
      <c r="L23" s="14">
        <f>L20-SUM(L21:L22)</f>
        <v>782114609</v>
      </c>
      <c r="M23" s="14">
        <v>7.86645532E8</v>
      </c>
      <c r="N23" s="15">
        <f t="shared" ref="N23:O23" si="12">N20-SUM(N21:N22)</f>
        <v>772921687</v>
      </c>
      <c r="O23" s="14">
        <f t="shared" si="12"/>
        <v>777513628</v>
      </c>
      <c r="P23" s="14">
        <v>2.02995242E8</v>
      </c>
      <c r="Q23" s="16">
        <f t="shared" si="2"/>
        <v>-0.7404533304</v>
      </c>
      <c r="R23" s="17">
        <f t="shared" si="3"/>
        <v>-0.7389174483</v>
      </c>
    </row>
    <row r="24" ht="17.25" customHeight="1">
      <c r="B24" s="8" t="s">
        <v>38</v>
      </c>
      <c r="C24" s="9">
        <f t="shared" ref="C24:J24" si="13">C15+C20</f>
        <v>37098658820</v>
      </c>
      <c r="D24" s="9">
        <f t="shared" si="13"/>
        <v>39002009952</v>
      </c>
      <c r="E24" s="9">
        <f t="shared" si="13"/>
        <v>41922983163</v>
      </c>
      <c r="F24" s="18">
        <f t="shared" si="13"/>
        <v>46148077396</v>
      </c>
      <c r="G24" s="9">
        <f t="shared" si="13"/>
        <v>42941220789</v>
      </c>
      <c r="H24" s="9">
        <f t="shared" si="13"/>
        <v>43292297732</v>
      </c>
      <c r="I24" s="9">
        <f t="shared" si="13"/>
        <v>43418950598</v>
      </c>
      <c r="J24" s="9">
        <f t="shared" si="13"/>
        <v>43239874352</v>
      </c>
      <c r="K24" s="9">
        <v>4.1089840789E10</v>
      </c>
      <c r="L24" s="9">
        <f>L15+L20</f>
        <v>43069351468</v>
      </c>
      <c r="M24" s="9">
        <v>4.5752403517E10</v>
      </c>
      <c r="N24" s="9">
        <v>4.391067951E10</v>
      </c>
      <c r="O24" s="9">
        <v>4.4707837503E10</v>
      </c>
      <c r="P24" s="9">
        <v>4.813057672E10</v>
      </c>
      <c r="Q24" s="11">
        <f t="shared" si="2"/>
        <v>0.1175133843</v>
      </c>
      <c r="R24" s="12">
        <f t="shared" si="3"/>
        <v>0.0765579238</v>
      </c>
    </row>
    <row r="25" ht="17.25" customHeight="1">
      <c r="B25" s="13" t="s">
        <v>39</v>
      </c>
      <c r="C25" s="14">
        <v>8.487713E8</v>
      </c>
      <c r="D25" s="14">
        <v>1.6975426E9</v>
      </c>
      <c r="E25" s="14">
        <v>1.6975426E9</v>
      </c>
      <c r="F25" s="15">
        <v>1.6975426E9</v>
      </c>
      <c r="G25" s="14">
        <v>1.6975426E9</v>
      </c>
      <c r="H25" s="14">
        <v>1.6975426E9</v>
      </c>
      <c r="I25" s="14">
        <v>1.6975426E9</v>
      </c>
      <c r="J25" s="15">
        <v>1.6975426E9</v>
      </c>
      <c r="K25" s="14">
        <v>1.6975426E9</v>
      </c>
      <c r="L25" s="14">
        <v>1.6975426E9</v>
      </c>
      <c r="M25" s="14">
        <v>1.6975426E9</v>
      </c>
      <c r="N25" s="15">
        <v>1.6975426E9</v>
      </c>
      <c r="O25" s="14">
        <v>1.6975426E9</v>
      </c>
      <c r="P25" s="14">
        <v>1.6975426E9</v>
      </c>
      <c r="Q25" s="19">
        <f t="shared" si="2"/>
        <v>0</v>
      </c>
      <c r="R25" s="17">
        <f t="shared" si="3"/>
        <v>0</v>
      </c>
    </row>
    <row r="26" ht="17.25" customHeight="1">
      <c r="B26" s="13" t="s">
        <v>40</v>
      </c>
      <c r="C26" s="14">
        <v>3.5420272858E10</v>
      </c>
      <c r="D26" s="14">
        <v>3.4550549878E10</v>
      </c>
      <c r="E26" s="14">
        <v>3.4550549878E10</v>
      </c>
      <c r="F26" s="15">
        <v>3.4550549878E10</v>
      </c>
      <c r="G26" s="14">
        <v>2.7550549878E10</v>
      </c>
      <c r="H26" s="14">
        <v>2.7550549878E10</v>
      </c>
      <c r="I26" s="14">
        <v>2.7550549878E10</v>
      </c>
      <c r="J26" s="15">
        <v>2.7550549878E10</v>
      </c>
      <c r="K26" s="14">
        <v>2.7550549878E10</v>
      </c>
      <c r="L26" s="14">
        <v>2.7550549878E10</v>
      </c>
      <c r="M26" s="14">
        <v>2.7550549878E10</v>
      </c>
      <c r="N26" s="15">
        <v>2.7550549878E10</v>
      </c>
      <c r="O26" s="14">
        <v>2.7550549878E10</v>
      </c>
      <c r="P26" s="14">
        <v>2.7550549878E10</v>
      </c>
      <c r="Q26" s="19">
        <f t="shared" si="2"/>
        <v>0</v>
      </c>
      <c r="R26" s="17">
        <f t="shared" si="3"/>
        <v>0</v>
      </c>
    </row>
    <row r="27" ht="17.25" customHeight="1">
      <c r="B27" s="13" t="s">
        <v>41</v>
      </c>
      <c r="C27" s="14">
        <v>2.2043258E7</v>
      </c>
      <c r="D27" s="14">
        <v>-3.463375702E9</v>
      </c>
      <c r="E27" s="14">
        <v>-3.453196567E9</v>
      </c>
      <c r="F27" s="15">
        <v>-3.46518279E9</v>
      </c>
      <c r="G27" s="20">
        <v>-3.462172668E9</v>
      </c>
      <c r="H27" s="14">
        <v>-5.172539586E9</v>
      </c>
      <c r="I27" s="14">
        <v>-5.169971514E9</v>
      </c>
      <c r="J27" s="15">
        <v>-5.755978201E9</v>
      </c>
      <c r="K27" s="20">
        <v>-5.751410073E9</v>
      </c>
      <c r="L27" s="14">
        <v>-5.748039623E9</v>
      </c>
      <c r="M27" s="14">
        <v>-5.753552423E9</v>
      </c>
      <c r="N27" s="15">
        <v>-5.741701974E9</v>
      </c>
      <c r="O27" s="20">
        <v>-5.741980648E9</v>
      </c>
      <c r="P27" s="14">
        <v>-5.750620756E9</v>
      </c>
      <c r="Q27" s="19">
        <f t="shared" si="2"/>
        <v>0.0004490457911</v>
      </c>
      <c r="R27" s="17">
        <f t="shared" si="3"/>
        <v>0.001504726074</v>
      </c>
    </row>
    <row r="28" ht="17.25" customHeight="1">
      <c r="B28" s="13" t="s">
        <v>42</v>
      </c>
      <c r="C28" s="14">
        <v>5.197932201E9</v>
      </c>
      <c r="D28" s="14">
        <v>5.759991338E9</v>
      </c>
      <c r="E28" s="14">
        <v>6.025005846E9</v>
      </c>
      <c r="F28" s="15">
        <v>4.410894198E9</v>
      </c>
      <c r="G28" s="14">
        <v>1.0786328583E10</v>
      </c>
      <c r="H28" s="14">
        <v>1.0539364913E10</v>
      </c>
      <c r="I28" s="14">
        <v>1.0138384376E10</v>
      </c>
      <c r="J28" s="15">
        <v>8.436183099E9</v>
      </c>
      <c r="K28" s="14">
        <v>7.215679721E9</v>
      </c>
      <c r="L28" s="14">
        <v>6.034376481E9</v>
      </c>
      <c r="M28" s="14">
        <v>6.034103936E9</v>
      </c>
      <c r="N28" s="15">
        <v>1.829560356E9</v>
      </c>
      <c r="O28" s="14">
        <v>-4.7570335E8</v>
      </c>
      <c r="P28" s="14">
        <v>-2.506165958E9</v>
      </c>
      <c r="Q28" s="19">
        <f t="shared" si="2"/>
        <v>-1.415314816</v>
      </c>
      <c r="R28" s="17">
        <f t="shared" si="3"/>
        <v>4.268337837</v>
      </c>
    </row>
    <row r="29" ht="17.25" customHeight="1">
      <c r="B29" s="21" t="s">
        <v>43</v>
      </c>
      <c r="C29" s="9">
        <f t="shared" ref="C29:L29" si="14">SUM(C25:C28)</f>
        <v>41489019617</v>
      </c>
      <c r="D29" s="9">
        <f t="shared" si="14"/>
        <v>38544708114</v>
      </c>
      <c r="E29" s="9">
        <f t="shared" si="14"/>
        <v>38819901757</v>
      </c>
      <c r="F29" s="18">
        <f t="shared" si="14"/>
        <v>37193803886</v>
      </c>
      <c r="G29" s="9">
        <f t="shared" si="14"/>
        <v>36572248393</v>
      </c>
      <c r="H29" s="9">
        <f t="shared" si="14"/>
        <v>34614917805</v>
      </c>
      <c r="I29" s="9">
        <f t="shared" si="14"/>
        <v>34216505340</v>
      </c>
      <c r="J29" s="18">
        <f t="shared" si="14"/>
        <v>31928297376</v>
      </c>
      <c r="K29" s="9">
        <f t="shared" si="14"/>
        <v>30712362126</v>
      </c>
      <c r="L29" s="9">
        <f t="shared" si="14"/>
        <v>29534429336</v>
      </c>
      <c r="M29" s="9">
        <v>2.9528643991E10</v>
      </c>
      <c r="N29" s="18">
        <f t="shared" ref="N29:P29" si="15">SUM(N25:N28)</f>
        <v>25335950860</v>
      </c>
      <c r="O29" s="9">
        <f t="shared" si="15"/>
        <v>23030408480</v>
      </c>
      <c r="P29" s="9">
        <f t="shared" si="15"/>
        <v>20991305764</v>
      </c>
      <c r="Q29" s="11">
        <f t="shared" si="2"/>
        <v>-0.2892598152</v>
      </c>
      <c r="R29" s="12">
        <f t="shared" si="3"/>
        <v>-0.08853958095</v>
      </c>
    </row>
    <row r="30" ht="17.25" customHeight="1">
      <c r="B30" s="22" t="s">
        <v>44</v>
      </c>
      <c r="C30" s="23">
        <f t="shared" ref="C30:L30" si="16">C29+C24</f>
        <v>78587678437</v>
      </c>
      <c r="D30" s="23">
        <f t="shared" si="16"/>
        <v>77546718066</v>
      </c>
      <c r="E30" s="23">
        <f t="shared" si="16"/>
        <v>80742884920</v>
      </c>
      <c r="F30" s="24">
        <f t="shared" si="16"/>
        <v>83341881282</v>
      </c>
      <c r="G30" s="23">
        <f t="shared" si="16"/>
        <v>79513469182</v>
      </c>
      <c r="H30" s="23">
        <f t="shared" si="16"/>
        <v>77907215537</v>
      </c>
      <c r="I30" s="23">
        <f t="shared" si="16"/>
        <v>77635455938</v>
      </c>
      <c r="J30" s="24">
        <f t="shared" si="16"/>
        <v>75168171728</v>
      </c>
      <c r="K30" s="23">
        <f t="shared" si="16"/>
        <v>71802202915</v>
      </c>
      <c r="L30" s="23">
        <f t="shared" si="16"/>
        <v>72603780804</v>
      </c>
      <c r="M30" s="23">
        <v>7.5281047508E10</v>
      </c>
      <c r="N30" s="24">
        <f t="shared" ref="N30:P30" si="17">N29+N24</f>
        <v>69246630370</v>
      </c>
      <c r="O30" s="23">
        <f t="shared" si="17"/>
        <v>67738245983</v>
      </c>
      <c r="P30" s="23">
        <f t="shared" si="17"/>
        <v>69121882484</v>
      </c>
      <c r="Q30" s="25">
        <f t="shared" si="2"/>
        <v>-0.04795753446</v>
      </c>
      <c r="R30" s="26">
        <f t="shared" si="3"/>
        <v>0.02042622275</v>
      </c>
    </row>
    <row r="31" ht="17.25" customHeight="1">
      <c r="E31" s="3"/>
    </row>
    <row r="32" ht="17.25" customHeight="1">
      <c r="C32" s="27"/>
      <c r="E32" s="27"/>
    </row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</sheetData>
  <mergeCells count="1">
    <mergeCell ref="B1:R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 outlineLevelCol="1"/>
  <cols>
    <col customWidth="1" min="1" max="1" width="1.5"/>
    <col customWidth="1" min="2" max="2" width="22.25"/>
    <col customWidth="1" min="3" max="6" width="9.38" outlineLevel="1"/>
    <col customWidth="1" min="7" max="18" width="9.38"/>
    <col customWidth="1" min="19" max="19" width="7.63"/>
    <col customWidth="1" min="20" max="20" width="13.0"/>
    <col customWidth="1" min="21" max="24" width="7.63"/>
  </cols>
  <sheetData>
    <row r="1" ht="46.5" customHeight="1">
      <c r="B1" s="1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7.25" customHeight="1">
      <c r="J2" s="3"/>
      <c r="K2" s="3"/>
      <c r="L2" s="28"/>
      <c r="M2" s="29"/>
      <c r="N2" s="29"/>
      <c r="O2" s="3"/>
      <c r="P2" s="28"/>
      <c r="Q2" s="3"/>
    </row>
    <row r="3" ht="17.25" customHeight="1"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5" t="s">
        <v>14</v>
      </c>
      <c r="P3" s="5" t="s">
        <v>15</v>
      </c>
      <c r="Q3" s="30" t="s">
        <v>16</v>
      </c>
      <c r="R3" s="31" t="s">
        <v>17</v>
      </c>
    </row>
    <row r="4" ht="17.25" customHeight="1">
      <c r="B4" s="8" t="s">
        <v>46</v>
      </c>
      <c r="C4" s="32">
        <f t="shared" ref="C4:P4" si="1">C5+C9</f>
        <v>23115163994</v>
      </c>
      <c r="D4" s="32">
        <f t="shared" si="1"/>
        <v>26721932222</v>
      </c>
      <c r="E4" s="32">
        <f t="shared" si="1"/>
        <v>27305094694</v>
      </c>
      <c r="F4" s="32">
        <f t="shared" si="1"/>
        <v>31068682823</v>
      </c>
      <c r="G4" s="32">
        <f t="shared" si="1"/>
        <v>24038518668</v>
      </c>
      <c r="H4" s="32">
        <f t="shared" si="1"/>
        <v>26444890058</v>
      </c>
      <c r="I4" s="32">
        <f t="shared" si="1"/>
        <v>27580835194</v>
      </c>
      <c r="J4" s="32">
        <f t="shared" si="1"/>
        <v>28593734676</v>
      </c>
      <c r="K4" s="32">
        <f t="shared" si="1"/>
        <v>23210807521</v>
      </c>
      <c r="L4" s="32">
        <f t="shared" si="1"/>
        <v>25429338192</v>
      </c>
      <c r="M4" s="32">
        <f t="shared" si="1"/>
        <v>27645166019</v>
      </c>
      <c r="N4" s="32">
        <f t="shared" si="1"/>
        <v>28832378426</v>
      </c>
      <c r="O4" s="32">
        <f t="shared" si="1"/>
        <v>22062830024</v>
      </c>
      <c r="P4" s="32">
        <f t="shared" si="1"/>
        <v>21480541868</v>
      </c>
      <c r="Q4" s="33">
        <f t="shared" ref="Q4:Q35" si="3">+IFERROR((P4/L4-1),"n/a")</f>
        <v>-0.1552850607</v>
      </c>
      <c r="R4" s="12">
        <f t="shared" ref="R4:R35" si="4">+IFERROR((P4/O4-1),"n/a")</f>
        <v>-0.0263922695</v>
      </c>
      <c r="S4" s="14"/>
      <c r="T4" s="14"/>
    </row>
    <row r="5" ht="17.25" customHeight="1">
      <c r="B5" s="34" t="s">
        <v>47</v>
      </c>
      <c r="C5" s="35">
        <f t="shared" ref="C5:P5" si="2">C6+C7+C8</f>
        <v>22352820994</v>
      </c>
      <c r="D5" s="35">
        <f t="shared" si="2"/>
        <v>24469674711</v>
      </c>
      <c r="E5" s="35">
        <f t="shared" si="2"/>
        <v>25485765564</v>
      </c>
      <c r="F5" s="36">
        <f t="shared" si="2"/>
        <v>30132225658</v>
      </c>
      <c r="G5" s="35">
        <f t="shared" si="2"/>
        <v>23530777545</v>
      </c>
      <c r="H5" s="35">
        <f t="shared" si="2"/>
        <v>25065438204</v>
      </c>
      <c r="I5" s="35">
        <f t="shared" si="2"/>
        <v>26612140138</v>
      </c>
      <c r="J5" s="36">
        <f t="shared" si="2"/>
        <v>27661726976</v>
      </c>
      <c r="K5" s="35">
        <f t="shared" si="2"/>
        <v>22430233625</v>
      </c>
      <c r="L5" s="35">
        <f t="shared" si="2"/>
        <v>24177680238</v>
      </c>
      <c r="M5" s="35">
        <f t="shared" si="2"/>
        <v>26348769402</v>
      </c>
      <c r="N5" s="36">
        <f t="shared" si="2"/>
        <v>28098489837</v>
      </c>
      <c r="O5" s="35">
        <f t="shared" si="2"/>
        <v>21345567876</v>
      </c>
      <c r="P5" s="35">
        <f t="shared" si="2"/>
        <v>20976349239</v>
      </c>
      <c r="Q5" s="37">
        <f t="shared" si="3"/>
        <v>-0.1324085259</v>
      </c>
      <c r="R5" s="17">
        <f t="shared" si="4"/>
        <v>-0.01729720375</v>
      </c>
    </row>
    <row r="6" ht="17.25" customHeight="1">
      <c r="B6" s="13" t="s">
        <v>48</v>
      </c>
      <c r="C6" s="35">
        <v>4.2884680510000024E9</v>
      </c>
      <c r="D6" s="35">
        <v>4.226081546211876E9</v>
      </c>
      <c r="E6" s="35">
        <v>3.4176039089999924E9</v>
      </c>
      <c r="F6" s="35">
        <v>3.64450742078813E9</v>
      </c>
      <c r="G6" s="35">
        <v>2.340269346E9</v>
      </c>
      <c r="H6" s="35">
        <v>2.4802301E9</v>
      </c>
      <c r="I6" s="35">
        <v>2.430365428E9</v>
      </c>
      <c r="J6" s="35">
        <v>2.243092475E9</v>
      </c>
      <c r="K6" s="35">
        <v>2.008962866E9</v>
      </c>
      <c r="L6" s="35">
        <v>2.2878950960542517E9</v>
      </c>
      <c r="M6" s="35">
        <v>3.039092155116393E9</v>
      </c>
      <c r="N6" s="35">
        <v>3.045815956595895E9</v>
      </c>
      <c r="O6" s="35">
        <v>2.3128107722628603E9</v>
      </c>
      <c r="P6" s="35">
        <v>2.269901274E9</v>
      </c>
      <c r="Q6" s="37">
        <f t="shared" si="3"/>
        <v>-0.007864793314</v>
      </c>
      <c r="R6" s="17">
        <f t="shared" si="4"/>
        <v>-0.01855296541</v>
      </c>
    </row>
    <row r="7" ht="17.25" customHeight="1">
      <c r="B7" s="13" t="s">
        <v>49</v>
      </c>
      <c r="C7" s="35">
        <v>1.8064352943E10</v>
      </c>
      <c r="D7" s="35">
        <v>2.0243593165100002E10</v>
      </c>
      <c r="E7" s="35">
        <v>2.2068161655000004E10</v>
      </c>
      <c r="F7" s="35">
        <v>2.648771823689999E10</v>
      </c>
      <c r="G7" s="35">
        <v>2.1190508199E10</v>
      </c>
      <c r="H7" s="35">
        <v>2.2585208104E10</v>
      </c>
      <c r="I7" s="35">
        <v>2.3894049847E10</v>
      </c>
      <c r="J7" s="35">
        <v>2.5025450649E10</v>
      </c>
      <c r="K7" s="35">
        <v>1.984692898E10</v>
      </c>
      <c r="L7" s="35">
        <v>2.105956101922575E10</v>
      </c>
      <c r="M7" s="35">
        <v>2.2197659865663605E10</v>
      </c>
      <c r="N7" s="35">
        <v>2.4188772232704105E10</v>
      </c>
      <c r="O7" s="35">
        <v>1.842060066543714E10</v>
      </c>
      <c r="P7" s="35">
        <v>1.7839117195E10</v>
      </c>
      <c r="Q7" s="37">
        <f t="shared" si="3"/>
        <v>-0.152920748</v>
      </c>
      <c r="R7" s="17">
        <f t="shared" si="4"/>
        <v>-0.03156702004</v>
      </c>
    </row>
    <row r="8" ht="17.25" customHeight="1">
      <c r="B8" s="13" t="s">
        <v>50</v>
      </c>
      <c r="C8" s="38"/>
      <c r="D8" s="38"/>
      <c r="E8" s="38"/>
      <c r="F8" s="38"/>
      <c r="G8" s="38"/>
      <c r="H8" s="38"/>
      <c r="I8" s="35">
        <v>2.87724863E8</v>
      </c>
      <c r="J8" s="35">
        <v>3.93183852E8</v>
      </c>
      <c r="K8" s="35">
        <v>5.74341779E8</v>
      </c>
      <c r="L8" s="35">
        <v>8.30224123E8</v>
      </c>
      <c r="M8" s="35">
        <v>1.112017381E9</v>
      </c>
      <c r="N8" s="35">
        <v>8.63901648E8</v>
      </c>
      <c r="O8" s="35">
        <v>6.12156438E8</v>
      </c>
      <c r="P8" s="35">
        <v>8.6733077E8</v>
      </c>
      <c r="Q8" s="37">
        <f t="shared" si="3"/>
        <v>0.0446947348</v>
      </c>
      <c r="R8" s="17">
        <f t="shared" si="4"/>
        <v>0.4168449699</v>
      </c>
    </row>
    <row r="9" ht="17.25" customHeight="1">
      <c r="B9" s="34" t="s">
        <v>51</v>
      </c>
      <c r="C9" s="35">
        <v>7.62343E8</v>
      </c>
      <c r="D9" s="35">
        <v>2.252257511E9</v>
      </c>
      <c r="E9" s="35">
        <v>1.81932913E9</v>
      </c>
      <c r="F9" s="39">
        <v>9.36457165E8</v>
      </c>
      <c r="G9" s="35">
        <v>5.07741123E8</v>
      </c>
      <c r="H9" s="35">
        <v>1.379451854E9</v>
      </c>
      <c r="I9" s="35">
        <v>9.68695056E8</v>
      </c>
      <c r="J9" s="39">
        <v>9.320077E8</v>
      </c>
      <c r="K9" s="35">
        <v>7.80573896E8</v>
      </c>
      <c r="L9" s="35">
        <v>1.251657953719998E9</v>
      </c>
      <c r="M9" s="35">
        <v>1.2963966172200022E9</v>
      </c>
      <c r="N9" s="39">
        <v>7.338885887000012E8</v>
      </c>
      <c r="O9" s="35">
        <v>7.172621483000009E8</v>
      </c>
      <c r="P9" s="35">
        <v>5.04192629E8</v>
      </c>
      <c r="Q9" s="37">
        <f t="shared" si="3"/>
        <v>-0.5971801821</v>
      </c>
      <c r="R9" s="17">
        <f t="shared" si="4"/>
        <v>-0.2970594779</v>
      </c>
    </row>
    <row r="10" ht="17.25" customHeight="1">
      <c r="B10" s="8" t="s">
        <v>52</v>
      </c>
      <c r="C10" s="32">
        <f t="shared" ref="C10:F10" si="5">C11+C15+C16+C17+C18+C19+C20</f>
        <v>22440086236</v>
      </c>
      <c r="D10" s="32">
        <f t="shared" si="5"/>
        <v>26234833408</v>
      </c>
      <c r="E10" s="32">
        <f t="shared" si="5"/>
        <v>26648261427</v>
      </c>
      <c r="F10" s="40">
        <f t="shared" si="5"/>
        <v>30608382301</v>
      </c>
      <c r="G10" s="32">
        <v>2.4520910021E10</v>
      </c>
      <c r="H10" s="32">
        <v>2.6491133938E10</v>
      </c>
      <c r="I10" s="32">
        <v>2.7830396736E10</v>
      </c>
      <c r="J10" s="40">
        <v>2.9749738055E10</v>
      </c>
      <c r="K10" s="32">
        <v>2.462382572E10</v>
      </c>
      <c r="L10" s="32">
        <v>2.6176329843E10</v>
      </c>
      <c r="M10" s="32">
        <v>2.7620025069E10</v>
      </c>
      <c r="N10" s="40">
        <v>3.0038621146E10</v>
      </c>
      <c r="O10" s="32">
        <v>2.3939166749E10</v>
      </c>
      <c r="P10" s="32">
        <v>2.3668067603E10</v>
      </c>
      <c r="Q10" s="33">
        <f t="shared" si="3"/>
        <v>-0.09582176933</v>
      </c>
      <c r="R10" s="12">
        <f t="shared" si="4"/>
        <v>-0.01132450218</v>
      </c>
    </row>
    <row r="11" ht="17.25" customHeight="1">
      <c r="B11" s="34" t="s">
        <v>53</v>
      </c>
      <c r="C11" s="35">
        <f t="shared" ref="C11:P11" si="6">SUM(C12:C14)</f>
        <v>17981577956</v>
      </c>
      <c r="D11" s="35">
        <f t="shared" si="6"/>
        <v>19890007448</v>
      </c>
      <c r="E11" s="35">
        <f t="shared" si="6"/>
        <v>21332485808</v>
      </c>
      <c r="F11" s="39">
        <f t="shared" si="6"/>
        <v>25360332744</v>
      </c>
      <c r="G11" s="35">
        <f t="shared" si="6"/>
        <v>20618812277</v>
      </c>
      <c r="H11" s="35">
        <f t="shared" si="6"/>
        <v>21680646723</v>
      </c>
      <c r="I11" s="35">
        <f t="shared" si="6"/>
        <v>22886374000</v>
      </c>
      <c r="J11" s="39">
        <f t="shared" si="6"/>
        <v>23995681700</v>
      </c>
      <c r="K11" s="35">
        <f t="shared" si="6"/>
        <v>21002990229</v>
      </c>
      <c r="L11" s="35">
        <f t="shared" si="6"/>
        <v>20963108559</v>
      </c>
      <c r="M11" s="35">
        <f t="shared" si="6"/>
        <v>22417367628</v>
      </c>
      <c r="N11" s="39">
        <f t="shared" si="6"/>
        <v>24231095875</v>
      </c>
      <c r="O11" s="35">
        <f t="shared" si="6"/>
        <v>18779257409</v>
      </c>
      <c r="P11" s="35">
        <f t="shared" si="6"/>
        <v>18158903565</v>
      </c>
      <c r="Q11" s="37">
        <f t="shared" si="3"/>
        <v>-0.1337685671</v>
      </c>
      <c r="R11" s="17">
        <f t="shared" si="4"/>
        <v>-0.03303399227</v>
      </c>
    </row>
    <row r="12" ht="17.25" customHeight="1">
      <c r="B12" s="13" t="s">
        <v>54</v>
      </c>
      <c r="C12" s="41">
        <v>2.604913509E9</v>
      </c>
      <c r="D12" s="41">
        <v>2.914097918E9</v>
      </c>
      <c r="E12" s="41">
        <v>2.848186635E9</v>
      </c>
      <c r="F12" s="42">
        <v>3.382230285E9</v>
      </c>
      <c r="G12" s="41">
        <v>2.539106545E9</v>
      </c>
      <c r="H12" s="41">
        <v>2.526677455E9</v>
      </c>
      <c r="I12" s="41">
        <v>2.738812E9</v>
      </c>
      <c r="J12" s="42">
        <v>2.794224568E9</v>
      </c>
      <c r="K12" s="41">
        <v>2.123299647E9</v>
      </c>
      <c r="L12" s="41">
        <v>2.229012912E9</v>
      </c>
      <c r="M12" s="41">
        <v>2.377775529E9</v>
      </c>
      <c r="N12" s="42">
        <v>2.730086902E9</v>
      </c>
      <c r="O12" s="41">
        <v>2.054575073E9</v>
      </c>
      <c r="P12" s="41">
        <v>1.872922746E9</v>
      </c>
      <c r="Q12" s="37">
        <f t="shared" si="3"/>
        <v>-0.1597524016</v>
      </c>
      <c r="R12" s="17">
        <f t="shared" si="4"/>
        <v>-0.08841357485</v>
      </c>
    </row>
    <row r="13" ht="17.25" customHeight="1">
      <c r="B13" s="13" t="s">
        <v>55</v>
      </c>
      <c r="C13" s="41">
        <v>1.085328634E9</v>
      </c>
      <c r="D13" s="41">
        <v>1.036065492E9</v>
      </c>
      <c r="E13" s="41">
        <v>1.106492961E9</v>
      </c>
      <c r="F13" s="42">
        <v>1.090039116E9</v>
      </c>
      <c r="G13" s="41">
        <v>1.052341201E9</v>
      </c>
      <c r="H13" s="41">
        <v>9.14878799E8</v>
      </c>
      <c r="I13" s="41">
        <v>7.99798E8</v>
      </c>
      <c r="J13" s="42">
        <v>8.43829176E8</v>
      </c>
      <c r="K13" s="41">
        <f>'별도IS'!K16</f>
        <v>2016412034</v>
      </c>
      <c r="L13" s="41">
        <v>8.19692956E8</v>
      </c>
      <c r="M13" s="41">
        <v>1.116796567E9</v>
      </c>
      <c r="N13" s="42">
        <v>1.242781212E9</v>
      </c>
      <c r="O13" s="41">
        <v>9.99392759E8</v>
      </c>
      <c r="P13" s="41">
        <v>9.13756576E8</v>
      </c>
      <c r="Q13" s="37">
        <f t="shared" si="3"/>
        <v>0.1147547009</v>
      </c>
      <c r="R13" s="17">
        <f t="shared" si="4"/>
        <v>-0.0856882164</v>
      </c>
    </row>
    <row r="14" ht="17.25" customHeight="1">
      <c r="B14" s="13" t="s">
        <v>56</v>
      </c>
      <c r="C14" s="41">
        <v>1.4291335813E10</v>
      </c>
      <c r="D14" s="41">
        <v>1.5939844038E10</v>
      </c>
      <c r="E14" s="41">
        <v>1.7377806212E10</v>
      </c>
      <c r="F14" s="42">
        <v>2.0888063343E10</v>
      </c>
      <c r="G14" s="41">
        <v>1.7027364531E10</v>
      </c>
      <c r="H14" s="41">
        <v>1.8239090469E10</v>
      </c>
      <c r="I14" s="41">
        <v>1.9347764E10</v>
      </c>
      <c r="J14" s="42">
        <v>2.0357627956E10</v>
      </c>
      <c r="K14" s="41">
        <v>1.6863278548E10</v>
      </c>
      <c r="L14" s="41">
        <v>1.7914402691E10</v>
      </c>
      <c r="M14" s="41">
        <v>1.8922795532E10</v>
      </c>
      <c r="N14" s="42">
        <v>2.0258227761E10</v>
      </c>
      <c r="O14" s="41">
        <v>1.5725289577E10</v>
      </c>
      <c r="P14" s="41">
        <v>1.5372224243E10</v>
      </c>
      <c r="Q14" s="37">
        <f t="shared" si="3"/>
        <v>-0.1419069612</v>
      </c>
      <c r="R14" s="17">
        <f t="shared" si="4"/>
        <v>-0.02245207201</v>
      </c>
    </row>
    <row r="15" ht="17.25" customHeight="1">
      <c r="B15" s="34" t="s">
        <v>57</v>
      </c>
      <c r="C15" s="35">
        <v>1.27328052E8</v>
      </c>
      <c r="D15" s="35">
        <v>1.0133165E8</v>
      </c>
      <c r="E15" s="35">
        <v>1.80159669E8</v>
      </c>
      <c r="F15" s="39">
        <v>1.02350205E8</v>
      </c>
      <c r="G15" s="35">
        <v>1.8729178E7</v>
      </c>
      <c r="H15" s="35">
        <v>1.51698822E8</v>
      </c>
      <c r="I15" s="35">
        <v>2.02839E8</v>
      </c>
      <c r="J15" s="39">
        <v>5.04966E7</v>
      </c>
      <c r="K15" s="35">
        <f>'별도IS'!K18</f>
        <v>787070262</v>
      </c>
      <c r="L15" s="35">
        <f>'별도IS'!L18</f>
        <v>978931033</v>
      </c>
      <c r="M15" s="38">
        <f>'별도IS'!M18</f>
        <v>728877000</v>
      </c>
      <c r="N15" s="43">
        <v>-56100.0</v>
      </c>
      <c r="O15" s="38"/>
      <c r="P15" s="35">
        <v>717910.0</v>
      </c>
      <c r="Q15" s="37">
        <f t="shared" si="3"/>
        <v>-0.9992666388</v>
      </c>
      <c r="R15" s="17" t="str">
        <f t="shared" si="4"/>
        <v>n/a</v>
      </c>
    </row>
    <row r="16" ht="17.25" customHeight="1">
      <c r="B16" s="34" t="s">
        <v>58</v>
      </c>
      <c r="C16" s="35">
        <v>3.52761994E8</v>
      </c>
      <c r="D16" s="35">
        <v>1.726931496E9</v>
      </c>
      <c r="E16" s="35">
        <v>6.45579724E8</v>
      </c>
      <c r="F16" s="39">
        <v>1.072018958E9</v>
      </c>
      <c r="G16" s="35">
        <v>2.06235684E8</v>
      </c>
      <c r="H16" s="35">
        <v>7.18566753E8</v>
      </c>
      <c r="I16" s="35">
        <v>3.02306121E8</v>
      </c>
      <c r="J16" s="39">
        <v>9.29552326E8</v>
      </c>
      <c r="K16" s="35">
        <v>3.42498253E8</v>
      </c>
      <c r="L16" s="35">
        <v>6.31077453E8</v>
      </c>
      <c r="M16" s="35">
        <v>4.9343751E8</v>
      </c>
      <c r="N16" s="39">
        <v>6.896472E8</v>
      </c>
      <c r="O16" s="35">
        <v>1.9705487E8</v>
      </c>
      <c r="P16" s="35">
        <v>1.41239898E8</v>
      </c>
      <c r="Q16" s="37">
        <f t="shared" si="3"/>
        <v>-0.776192451</v>
      </c>
      <c r="R16" s="17">
        <f t="shared" si="4"/>
        <v>-0.2832458391</v>
      </c>
    </row>
    <row r="17" ht="17.25" customHeight="1">
      <c r="B17" s="34" t="s">
        <v>59</v>
      </c>
      <c r="C17" s="35">
        <v>2.252878816E9</v>
      </c>
      <c r="D17" s="35">
        <v>2.276856379E9</v>
      </c>
      <c r="E17" s="35">
        <v>2.39557567E9</v>
      </c>
      <c r="F17" s="39">
        <v>1.947589777E9</v>
      </c>
      <c r="G17" s="35">
        <v>1.964387744E9</v>
      </c>
      <c r="H17" s="35">
        <v>2.170699314E9</v>
      </c>
      <c r="I17" s="35">
        <v>2.557738254E9</v>
      </c>
      <c r="J17" s="39">
        <v>2.842960823E9</v>
      </c>
      <c r="K17" s="35">
        <v>2.476128305E9</v>
      </c>
      <c r="L17" s="35">
        <v>2.498834435E9</v>
      </c>
      <c r="M17" s="35">
        <v>2.432005879E9</v>
      </c>
      <c r="N17" s="39">
        <v>1.979398064E9</v>
      </c>
      <c r="O17" s="35">
        <v>2.208970206E9</v>
      </c>
      <c r="P17" s="35">
        <v>2.42867441E9</v>
      </c>
      <c r="Q17" s="37">
        <f t="shared" si="3"/>
        <v>-0.02807710027</v>
      </c>
      <c r="R17" s="17">
        <f t="shared" si="4"/>
        <v>0.09946001236</v>
      </c>
    </row>
    <row r="18" ht="17.25" customHeight="1">
      <c r="B18" s="34" t="s">
        <v>60</v>
      </c>
      <c r="C18" s="35">
        <v>3.93669953E8</v>
      </c>
      <c r="D18" s="35">
        <v>4.17369132E8</v>
      </c>
      <c r="E18" s="35">
        <v>5.40025965E8</v>
      </c>
      <c r="F18" s="39">
        <v>4.48355317E8</v>
      </c>
      <c r="G18" s="35">
        <v>4.03717452E8</v>
      </c>
      <c r="H18" s="35">
        <v>4.79648986E8</v>
      </c>
      <c r="I18" s="35">
        <v>4.68553117E8</v>
      </c>
      <c r="J18" s="39">
        <v>4.03865609E8</v>
      </c>
      <c r="K18" s="35">
        <v>3.81869675E8</v>
      </c>
      <c r="L18" s="35">
        <v>3.88784093E8</v>
      </c>
      <c r="M18" s="35">
        <v>5.06476093E8</v>
      </c>
      <c r="N18" s="39">
        <v>5.41622162E8</v>
      </c>
      <c r="O18" s="35">
        <v>4.94079669E8</v>
      </c>
      <c r="P18" s="35">
        <v>5.03727305E8</v>
      </c>
      <c r="Q18" s="37">
        <f t="shared" si="3"/>
        <v>0.2956479292</v>
      </c>
      <c r="R18" s="17">
        <f t="shared" si="4"/>
        <v>0.01952647843</v>
      </c>
    </row>
    <row r="19" ht="17.25" customHeight="1">
      <c r="B19" s="34" t="s">
        <v>61</v>
      </c>
      <c r="C19" s="35">
        <v>5.16516034E8</v>
      </c>
      <c r="D19" s="35">
        <v>6.70293605E8</v>
      </c>
      <c r="E19" s="35">
        <v>2.58276077E8</v>
      </c>
      <c r="F19" s="39">
        <v>6.57463303E8</v>
      </c>
      <c r="G19" s="35">
        <v>4.20266819E8</v>
      </c>
      <c r="H19" s="35">
        <v>3.90689921E8</v>
      </c>
      <c r="I19" s="35">
        <v>4.8795323E8</v>
      </c>
      <c r="J19" s="39">
        <v>4.39875572E8</v>
      </c>
      <c r="K19" s="35">
        <v>5.76019201E8</v>
      </c>
      <c r="L19" s="35">
        <v>8.36316054E8</v>
      </c>
      <c r="M19" s="35">
        <v>7.16453477E8</v>
      </c>
      <c r="N19" s="39">
        <v>7.79938997E8</v>
      </c>
      <c r="O19" s="35">
        <f>19257086982+372940930-O12-O13-O14</f>
        <v>850770503</v>
      </c>
      <c r="P19" s="35">
        <v>9.3034917E8</v>
      </c>
      <c r="Q19" s="37">
        <f t="shared" si="3"/>
        <v>0.1124372963</v>
      </c>
      <c r="R19" s="17">
        <f t="shared" si="4"/>
        <v>0.09353717215</v>
      </c>
    </row>
    <row r="20" ht="17.25" customHeight="1">
      <c r="B20" s="34" t="s">
        <v>62</v>
      </c>
      <c r="C20" s="35">
        <v>8.15353431E8</v>
      </c>
      <c r="D20" s="35">
        <v>1.152043698E9</v>
      </c>
      <c r="E20" s="35">
        <v>1.296158514E9</v>
      </c>
      <c r="F20" s="39">
        <v>1.020271997E9</v>
      </c>
      <c r="G20" s="35">
        <f t="shared" ref="G20:J20" si="7">G10-G11-G15-G16-G17-G18-G19</f>
        <v>888760867</v>
      </c>
      <c r="H20" s="35">
        <f t="shared" si="7"/>
        <v>899183419</v>
      </c>
      <c r="I20" s="35">
        <f t="shared" si="7"/>
        <v>924633014</v>
      </c>
      <c r="J20" s="39">
        <f t="shared" si="7"/>
        <v>1087305425</v>
      </c>
      <c r="K20" s="35">
        <v>1.02381705E9</v>
      </c>
      <c r="L20" s="35">
        <v>8.57673699E8</v>
      </c>
      <c r="M20" s="35">
        <f t="shared" ref="M20:O20" si="8">M10-M11-M16-M17-M18-M19</f>
        <v>1054284482</v>
      </c>
      <c r="N20" s="39">
        <f t="shared" si="8"/>
        <v>1816918848</v>
      </c>
      <c r="O20" s="35">
        <f t="shared" si="8"/>
        <v>1409034092</v>
      </c>
      <c r="P20" s="35">
        <v>1.504455345E9</v>
      </c>
      <c r="Q20" s="37">
        <f t="shared" si="3"/>
        <v>0.754111554</v>
      </c>
      <c r="R20" s="17">
        <f t="shared" si="4"/>
        <v>0.06772103922</v>
      </c>
    </row>
    <row r="21" ht="17.25" customHeight="1">
      <c r="B21" s="8" t="s">
        <v>63</v>
      </c>
      <c r="C21" s="32">
        <f t="shared" ref="C21:P21" si="9">C4-C10</f>
        <v>675077758</v>
      </c>
      <c r="D21" s="32">
        <f t="shared" si="9"/>
        <v>487098814.3</v>
      </c>
      <c r="E21" s="32">
        <f t="shared" si="9"/>
        <v>656833267</v>
      </c>
      <c r="F21" s="40">
        <f t="shared" si="9"/>
        <v>460300521.7</v>
      </c>
      <c r="G21" s="32">
        <f t="shared" si="9"/>
        <v>-482391353</v>
      </c>
      <c r="H21" s="32">
        <f t="shared" si="9"/>
        <v>-46243880</v>
      </c>
      <c r="I21" s="32">
        <f t="shared" si="9"/>
        <v>-249561542</v>
      </c>
      <c r="J21" s="40">
        <f t="shared" si="9"/>
        <v>-1156003379</v>
      </c>
      <c r="K21" s="32">
        <f t="shared" si="9"/>
        <v>-1413018199</v>
      </c>
      <c r="L21" s="32">
        <f t="shared" si="9"/>
        <v>-746991651</v>
      </c>
      <c r="M21" s="32">
        <f t="shared" si="9"/>
        <v>25140950</v>
      </c>
      <c r="N21" s="40">
        <f t="shared" si="9"/>
        <v>-1206242720</v>
      </c>
      <c r="O21" s="32">
        <f t="shared" si="9"/>
        <v>-1876336725</v>
      </c>
      <c r="P21" s="32">
        <f t="shared" si="9"/>
        <v>-2187525735</v>
      </c>
      <c r="Q21" s="33">
        <f t="shared" si="3"/>
        <v>1.928447369</v>
      </c>
      <c r="R21" s="12">
        <f t="shared" si="4"/>
        <v>0.1658492348</v>
      </c>
    </row>
    <row r="22" ht="17.25" customHeight="1">
      <c r="B22" s="13" t="s">
        <v>64</v>
      </c>
      <c r="C22" s="44">
        <f t="shared" ref="C22:P22" si="10">C21/C4</f>
        <v>0.02920497376</v>
      </c>
      <c r="D22" s="44">
        <f t="shared" si="10"/>
        <v>0.01822842788</v>
      </c>
      <c r="E22" s="44">
        <f t="shared" si="10"/>
        <v>0.02405533745</v>
      </c>
      <c r="F22" s="45">
        <f t="shared" si="10"/>
        <v>0.0148155789</v>
      </c>
      <c r="G22" s="44">
        <f t="shared" si="10"/>
        <v>-0.02006743259</v>
      </c>
      <c r="H22" s="44">
        <f t="shared" si="10"/>
        <v>-0.001748688684</v>
      </c>
      <c r="I22" s="44">
        <f t="shared" si="10"/>
        <v>-0.009048367834</v>
      </c>
      <c r="J22" s="45">
        <f t="shared" si="10"/>
        <v>-0.04042855514</v>
      </c>
      <c r="K22" s="44">
        <f t="shared" si="10"/>
        <v>-0.06087759755</v>
      </c>
      <c r="L22" s="44">
        <f t="shared" si="10"/>
        <v>-0.02937519039</v>
      </c>
      <c r="M22" s="44">
        <f t="shared" si="10"/>
        <v>0.0009094157721</v>
      </c>
      <c r="N22" s="45">
        <f t="shared" si="10"/>
        <v>-0.04183639317</v>
      </c>
      <c r="O22" s="44">
        <f t="shared" si="10"/>
        <v>-0.08504515164</v>
      </c>
      <c r="P22" s="44">
        <f t="shared" si="10"/>
        <v>-0.101837549</v>
      </c>
      <c r="Q22" s="37">
        <f t="shared" si="3"/>
        <v>2.466787709</v>
      </c>
      <c r="R22" s="17">
        <f t="shared" si="4"/>
        <v>0.1974527299</v>
      </c>
    </row>
    <row r="23" ht="17.25" customHeight="1">
      <c r="B23" s="34" t="s">
        <v>65</v>
      </c>
      <c r="C23" s="35">
        <f t="shared" ref="C23:F23" si="11">SUM(C24:C25)</f>
        <v>326115028</v>
      </c>
      <c r="D23" s="35">
        <f t="shared" si="11"/>
        <v>1712546515</v>
      </c>
      <c r="E23" s="35">
        <f t="shared" si="11"/>
        <v>2428353078</v>
      </c>
      <c r="F23" s="39">
        <f t="shared" si="11"/>
        <v>-2821312784</v>
      </c>
      <c r="G23" s="35">
        <v>8.06578121E8</v>
      </c>
      <c r="H23" s="35">
        <v>5.5272382E8</v>
      </c>
      <c r="I23" s="35">
        <v>8.48669714E8</v>
      </c>
      <c r="J23" s="39">
        <v>-6.04586046E8</v>
      </c>
      <c r="K23" s="35">
        <v>1.180737769E9</v>
      </c>
      <c r="L23" s="35">
        <f t="shared" ref="L23:P23" si="12">L24+L25</f>
        <v>1454914525</v>
      </c>
      <c r="M23" s="35">
        <f t="shared" si="12"/>
        <v>-937248776</v>
      </c>
      <c r="N23" s="39">
        <f t="shared" si="12"/>
        <v>1811615296</v>
      </c>
      <c r="O23" s="35">
        <f t="shared" si="12"/>
        <v>139467244</v>
      </c>
      <c r="P23" s="35">
        <f t="shared" si="12"/>
        <v>84122947</v>
      </c>
      <c r="Q23" s="37">
        <f t="shared" si="3"/>
        <v>-0.9421801449</v>
      </c>
      <c r="R23" s="17">
        <f t="shared" si="4"/>
        <v>-0.3968264907</v>
      </c>
    </row>
    <row r="24" ht="17.25" customHeight="1">
      <c r="B24" s="13" t="s">
        <v>66</v>
      </c>
      <c r="C24" s="41">
        <v>1.1205855E7</v>
      </c>
      <c r="D24" s="41">
        <v>1.4279969E7</v>
      </c>
      <c r="E24" s="41">
        <v>1.24654654E8</v>
      </c>
      <c r="F24" s="42">
        <v>-1.02109756E8</v>
      </c>
      <c r="G24" s="41">
        <v>7966125.0</v>
      </c>
      <c r="H24" s="41">
        <v>3.5005419E7</v>
      </c>
      <c r="I24" s="38">
        <v>462242.0</v>
      </c>
      <c r="J24" s="42">
        <v>702961.0</v>
      </c>
      <c r="K24" s="38">
        <v>177289.0</v>
      </c>
      <c r="L24" s="41">
        <v>6164030.0</v>
      </c>
      <c r="M24" s="41">
        <v>1148405.0</v>
      </c>
      <c r="N24" s="42">
        <v>9457893.0</v>
      </c>
      <c r="O24" s="41">
        <v>1281858.0</v>
      </c>
      <c r="P24" s="41">
        <v>543329.0</v>
      </c>
      <c r="Q24" s="37">
        <f t="shared" si="3"/>
        <v>-0.9118549066</v>
      </c>
      <c r="R24" s="17">
        <f t="shared" si="4"/>
        <v>-0.5761394788</v>
      </c>
    </row>
    <row r="25" ht="17.25" customHeight="1">
      <c r="B25" s="13" t="s">
        <v>67</v>
      </c>
      <c r="C25" s="41">
        <v>3.14909173E8</v>
      </c>
      <c r="D25" s="41">
        <v>1.698266546E9</v>
      </c>
      <c r="E25" s="41">
        <v>2.303698424E9</v>
      </c>
      <c r="F25" s="42">
        <v>-2.719203028E9</v>
      </c>
      <c r="G25" s="46">
        <v>7.98611996E8</v>
      </c>
      <c r="H25" s="41">
        <v>5.17718401E8</v>
      </c>
      <c r="I25" s="41">
        <v>8.48207472E8</v>
      </c>
      <c r="J25" s="42">
        <v>-6.05289007E8</v>
      </c>
      <c r="K25" s="46">
        <v>1.18056048E9</v>
      </c>
      <c r="L25" s="41">
        <v>1.448750495E9</v>
      </c>
      <c r="M25" s="41">
        <v>-9.38397181E8</v>
      </c>
      <c r="N25" s="42">
        <v>1.802157403E9</v>
      </c>
      <c r="O25" s="46">
        <v>1.38185386E8</v>
      </c>
      <c r="P25" s="41">
        <v>8.3579618E7</v>
      </c>
      <c r="Q25" s="37">
        <f t="shared" si="3"/>
        <v>-0.9423091704</v>
      </c>
      <c r="R25" s="17">
        <f t="shared" si="4"/>
        <v>-0.395163118</v>
      </c>
    </row>
    <row r="26" ht="17.25" customHeight="1">
      <c r="B26" s="34" t="s">
        <v>68</v>
      </c>
      <c r="C26" s="35">
        <f t="shared" ref="C26:F26" si="13">SUM(C27:C28)</f>
        <v>569748879</v>
      </c>
      <c r="D26" s="35">
        <f t="shared" si="13"/>
        <v>1776812560</v>
      </c>
      <c r="E26" s="35">
        <f t="shared" si="13"/>
        <v>2908257636</v>
      </c>
      <c r="F26" s="39">
        <f t="shared" si="13"/>
        <v>-566094648</v>
      </c>
      <c r="G26" s="35">
        <v>9.80346918E8</v>
      </c>
      <c r="H26" s="35">
        <v>7.86479759E8</v>
      </c>
      <c r="I26" s="35">
        <v>9.23400567E8</v>
      </c>
      <c r="J26" s="39">
        <v>6.5059967E8</v>
      </c>
      <c r="K26" s="35">
        <v>1.278183678E9</v>
      </c>
      <c r="L26" s="35">
        <f t="shared" ref="L26:P26" si="14">L27+L28</f>
        <v>1839601996</v>
      </c>
      <c r="M26" s="35">
        <f t="shared" si="14"/>
        <v>-761430571</v>
      </c>
      <c r="N26" s="39">
        <f t="shared" si="14"/>
        <v>3502400650</v>
      </c>
      <c r="O26" s="35">
        <f t="shared" si="14"/>
        <v>383901299</v>
      </c>
      <c r="P26" s="35">
        <f t="shared" si="14"/>
        <v>432579792</v>
      </c>
      <c r="Q26" s="37">
        <f t="shared" si="3"/>
        <v>-0.7648514228</v>
      </c>
      <c r="R26" s="17">
        <f t="shared" si="4"/>
        <v>0.1267995006</v>
      </c>
    </row>
    <row r="27" ht="17.25" customHeight="1">
      <c r="B27" s="13" t="s">
        <v>69</v>
      </c>
      <c r="C27" s="41">
        <v>8.1408531E7</v>
      </c>
      <c r="D27" s="41">
        <v>6146699.0</v>
      </c>
      <c r="E27" s="41">
        <v>2.69828636E8</v>
      </c>
      <c r="F27" s="42">
        <v>1.762063954E9</v>
      </c>
      <c r="G27" s="41">
        <v>515959.0</v>
      </c>
      <c r="H27" s="41">
        <v>1004460.0</v>
      </c>
      <c r="I27" s="41">
        <v>2.5833544E7</v>
      </c>
      <c r="J27" s="42">
        <v>3.1206347E7</v>
      </c>
      <c r="K27" s="38">
        <v>213306.0</v>
      </c>
      <c r="L27" s="41">
        <v>8.04863271E8</v>
      </c>
      <c r="M27" s="41">
        <v>3.3024252E7</v>
      </c>
      <c r="N27" s="42">
        <v>3.07738862E8</v>
      </c>
      <c r="O27" s="41">
        <v>933261.0</v>
      </c>
      <c r="P27" s="41">
        <v>1160241.0</v>
      </c>
      <c r="Q27" s="37">
        <f t="shared" si="3"/>
        <v>-0.998558462</v>
      </c>
      <c r="R27" s="17">
        <f t="shared" si="4"/>
        <v>0.2432117061</v>
      </c>
    </row>
    <row r="28" ht="17.25" customHeight="1">
      <c r="B28" s="13" t="s">
        <v>70</v>
      </c>
      <c r="C28" s="41">
        <v>4.88340348E8</v>
      </c>
      <c r="D28" s="41">
        <v>1.770665861E9</v>
      </c>
      <c r="E28" s="41">
        <v>2.638429E9</v>
      </c>
      <c r="F28" s="42">
        <v>-2.328158602E9</v>
      </c>
      <c r="G28" s="41">
        <v>9.79830959E8</v>
      </c>
      <c r="H28" s="41">
        <v>7.85475299E8</v>
      </c>
      <c r="I28" s="41">
        <v>8.97567023E8</v>
      </c>
      <c r="J28" s="42">
        <v>6.19393323E8</v>
      </c>
      <c r="K28" s="41">
        <v>1.278183678E9</v>
      </c>
      <c r="L28" s="41">
        <v>1.034738725E9</v>
      </c>
      <c r="M28" s="41">
        <v>-7.94454823E8</v>
      </c>
      <c r="N28" s="42">
        <v>3.194661788E9</v>
      </c>
      <c r="O28" s="41">
        <v>3.82968038E8</v>
      </c>
      <c r="P28" s="41">
        <v>4.31419551E8</v>
      </c>
      <c r="Q28" s="37">
        <f t="shared" si="3"/>
        <v>-0.5830642648</v>
      </c>
      <c r="R28" s="17">
        <f t="shared" si="4"/>
        <v>0.1265158138</v>
      </c>
    </row>
    <row r="29" ht="17.25" customHeight="1">
      <c r="B29" s="8" t="s">
        <v>71</v>
      </c>
      <c r="C29" s="32">
        <f t="shared" ref="C29:P29" si="15">C21+C23-C26</f>
        <v>431443907</v>
      </c>
      <c r="D29" s="32">
        <f t="shared" si="15"/>
        <v>422832769.3</v>
      </c>
      <c r="E29" s="32">
        <f t="shared" si="15"/>
        <v>176928709</v>
      </c>
      <c r="F29" s="40">
        <f t="shared" si="15"/>
        <v>-1794917614</v>
      </c>
      <c r="G29" s="32">
        <f t="shared" si="15"/>
        <v>-656160150</v>
      </c>
      <c r="H29" s="32">
        <f t="shared" si="15"/>
        <v>-279999819</v>
      </c>
      <c r="I29" s="32">
        <f t="shared" si="15"/>
        <v>-324292395</v>
      </c>
      <c r="J29" s="40">
        <f t="shared" si="15"/>
        <v>-2411189095</v>
      </c>
      <c r="K29" s="32">
        <f t="shared" si="15"/>
        <v>-1510464108</v>
      </c>
      <c r="L29" s="32">
        <f t="shared" si="15"/>
        <v>-1131679122</v>
      </c>
      <c r="M29" s="32">
        <f t="shared" si="15"/>
        <v>-150677255</v>
      </c>
      <c r="N29" s="40">
        <f t="shared" si="15"/>
        <v>-2897028074</v>
      </c>
      <c r="O29" s="32">
        <f t="shared" si="15"/>
        <v>-2120770780</v>
      </c>
      <c r="P29" s="32">
        <f t="shared" si="15"/>
        <v>-2535982580</v>
      </c>
      <c r="Q29" s="33">
        <f t="shared" si="3"/>
        <v>1.240902506</v>
      </c>
      <c r="R29" s="12">
        <f t="shared" si="4"/>
        <v>0.1957834406</v>
      </c>
    </row>
    <row r="30" ht="17.25" customHeight="1">
      <c r="B30" s="13" t="s">
        <v>72</v>
      </c>
      <c r="C30" s="41">
        <v>1.13654738E8</v>
      </c>
      <c r="D30" s="41">
        <v>-1.39226368E8</v>
      </c>
      <c r="E30" s="41">
        <v>-8.8085799E7</v>
      </c>
      <c r="F30" s="42">
        <v>-1.80805966E8</v>
      </c>
      <c r="G30" s="41">
        <v>-2.13355187E8</v>
      </c>
      <c r="H30" s="41">
        <v>-2.25034949E8</v>
      </c>
      <c r="I30" s="41">
        <v>-1.99404623E8</v>
      </c>
      <c r="J30" s="42">
        <v>-9.04670815E8</v>
      </c>
      <c r="K30" s="41">
        <v>-4.90169723E8</v>
      </c>
      <c r="L30" s="41">
        <v>-5.3591499E7</v>
      </c>
      <c r="M30" s="41">
        <v>-1.49179043E8</v>
      </c>
      <c r="N30" s="42">
        <v>1.308584049E9</v>
      </c>
      <c r="O30" s="41">
        <v>1.86012255E8</v>
      </c>
      <c r="P30" s="41">
        <v>-5.07072613E8</v>
      </c>
      <c r="Q30" s="37">
        <f t="shared" si="3"/>
        <v>8.461810594</v>
      </c>
      <c r="R30" s="17">
        <f t="shared" si="4"/>
        <v>-3.726017235</v>
      </c>
    </row>
    <row r="31" ht="17.25" customHeight="1">
      <c r="B31" s="8" t="s">
        <v>73</v>
      </c>
      <c r="C31" s="32">
        <f t="shared" ref="C31:P31" si="16">C29-C30</f>
        <v>317789169</v>
      </c>
      <c r="D31" s="32">
        <f t="shared" si="16"/>
        <v>562059137.3</v>
      </c>
      <c r="E31" s="32">
        <f t="shared" si="16"/>
        <v>265014508</v>
      </c>
      <c r="F31" s="40">
        <f t="shared" si="16"/>
        <v>-1614111648</v>
      </c>
      <c r="G31" s="32">
        <f t="shared" si="16"/>
        <v>-442804963</v>
      </c>
      <c r="H31" s="32">
        <f t="shared" si="16"/>
        <v>-54964870</v>
      </c>
      <c r="I31" s="32">
        <f t="shared" si="16"/>
        <v>-124887772</v>
      </c>
      <c r="J31" s="40">
        <f t="shared" si="16"/>
        <v>-1506518280</v>
      </c>
      <c r="K31" s="32">
        <f t="shared" si="16"/>
        <v>-1020294385</v>
      </c>
      <c r="L31" s="32">
        <f t="shared" si="16"/>
        <v>-1078087623</v>
      </c>
      <c r="M31" s="32">
        <f t="shared" si="16"/>
        <v>-1498212</v>
      </c>
      <c r="N31" s="40">
        <f t="shared" si="16"/>
        <v>-4205612123</v>
      </c>
      <c r="O31" s="32">
        <f t="shared" si="16"/>
        <v>-2306783035</v>
      </c>
      <c r="P31" s="32">
        <f t="shared" si="16"/>
        <v>-2028909967</v>
      </c>
      <c r="Q31" s="33">
        <f t="shared" si="3"/>
        <v>0.8819527501</v>
      </c>
      <c r="R31" s="12">
        <f t="shared" si="4"/>
        <v>-0.1204591259</v>
      </c>
    </row>
    <row r="32" ht="17.25" customHeight="1">
      <c r="B32" s="8" t="s">
        <v>74</v>
      </c>
      <c r="C32" s="47"/>
      <c r="D32" s="47"/>
      <c r="E32" s="47"/>
      <c r="F32" s="48"/>
      <c r="G32" s="32">
        <v>-1.81760652E8</v>
      </c>
      <c r="H32" s="32">
        <v>-1.919988E8</v>
      </c>
      <c r="I32" s="32">
        <v>-2.76092765E8</v>
      </c>
      <c r="J32" s="40">
        <v>-1.95682997E8</v>
      </c>
      <c r="K32" s="32">
        <v>-2.00208993E8</v>
      </c>
      <c r="L32" s="32">
        <v>-1.03215617E8</v>
      </c>
      <c r="M32" s="32">
        <v>1225667.0</v>
      </c>
      <c r="N32" s="40">
        <v>1281471.0</v>
      </c>
      <c r="O32" s="32">
        <v>1520050.0</v>
      </c>
      <c r="P32" s="32">
        <v>-1552641.0</v>
      </c>
      <c r="Q32" s="33">
        <f t="shared" si="3"/>
        <v>-0.9849573054</v>
      </c>
      <c r="R32" s="12">
        <f t="shared" si="4"/>
        <v>-2.021440742</v>
      </c>
    </row>
    <row r="33" ht="17.25" customHeight="1">
      <c r="B33" s="8" t="s">
        <v>75</v>
      </c>
      <c r="C33" s="47"/>
      <c r="D33" s="47"/>
      <c r="E33" s="47"/>
      <c r="F33" s="48"/>
      <c r="G33" s="32">
        <f t="shared" ref="G33:L33" si="17">G31+G32</f>
        <v>-624565615</v>
      </c>
      <c r="H33" s="32">
        <f t="shared" si="17"/>
        <v>-246963670</v>
      </c>
      <c r="I33" s="32">
        <f t="shared" si="17"/>
        <v>-400980537</v>
      </c>
      <c r="J33" s="40">
        <f t="shared" si="17"/>
        <v>-1702201277</v>
      </c>
      <c r="K33" s="32">
        <f t="shared" si="17"/>
        <v>-1220503378</v>
      </c>
      <c r="L33" s="32">
        <f t="shared" si="17"/>
        <v>-1181303240</v>
      </c>
      <c r="M33" s="47">
        <v>-272545.0</v>
      </c>
      <c r="N33" s="40">
        <f>N31+N32</f>
        <v>-4204330652</v>
      </c>
      <c r="O33" s="32">
        <v>-2.305263706E9</v>
      </c>
      <c r="P33" s="32">
        <v>-2.030462608E9</v>
      </c>
      <c r="Q33" s="33">
        <f t="shared" si="3"/>
        <v>0.718832675</v>
      </c>
      <c r="R33" s="12">
        <f t="shared" si="4"/>
        <v>-0.1192059274</v>
      </c>
    </row>
    <row r="34" ht="17.25" customHeight="1">
      <c r="B34" s="13" t="s">
        <v>76</v>
      </c>
      <c r="C34" s="41">
        <v>2.0527642E7</v>
      </c>
      <c r="D34" s="41">
        <v>7409560.0</v>
      </c>
      <c r="E34" s="41">
        <v>1.0179135E7</v>
      </c>
      <c r="F34" s="42">
        <v>-1.1986223E7</v>
      </c>
      <c r="G34" s="41">
        <v>3010122.0</v>
      </c>
      <c r="H34" s="41">
        <v>-2.0188158E7</v>
      </c>
      <c r="I34" s="41">
        <v>2568072.0</v>
      </c>
      <c r="J34" s="42">
        <v>-4400037.0</v>
      </c>
      <c r="K34" s="41">
        <v>4568128.0</v>
      </c>
      <c r="L34" s="41">
        <v>3370450.0</v>
      </c>
      <c r="M34" s="41">
        <v>-5512800.0</v>
      </c>
      <c r="N34" s="42">
        <v>1.1850449E7</v>
      </c>
      <c r="O34" s="38">
        <v>-278674.0</v>
      </c>
      <c r="P34" s="41">
        <v>-8640108.0</v>
      </c>
      <c r="Q34" s="37">
        <f t="shared" si="3"/>
        <v>-3.563487962</v>
      </c>
      <c r="R34" s="17">
        <f t="shared" si="4"/>
        <v>30.00435634</v>
      </c>
    </row>
    <row r="35" ht="17.25" customHeight="1">
      <c r="B35" s="22" t="s">
        <v>77</v>
      </c>
      <c r="C35" s="49">
        <f t="shared" ref="C35:F35" si="18">C31+C34</f>
        <v>338316811</v>
      </c>
      <c r="D35" s="49">
        <f t="shared" si="18"/>
        <v>569468697.3</v>
      </c>
      <c r="E35" s="49">
        <f t="shared" si="18"/>
        <v>275193643</v>
      </c>
      <c r="F35" s="50">
        <f t="shared" si="18"/>
        <v>-1626097871</v>
      </c>
      <c r="G35" s="49">
        <f t="shared" ref="G35:P35" si="19">G33+G34</f>
        <v>-621555493</v>
      </c>
      <c r="H35" s="49">
        <f t="shared" si="19"/>
        <v>-267151828</v>
      </c>
      <c r="I35" s="49">
        <f t="shared" si="19"/>
        <v>-398412465</v>
      </c>
      <c r="J35" s="50">
        <f t="shared" si="19"/>
        <v>-1706601314</v>
      </c>
      <c r="K35" s="49">
        <f t="shared" si="19"/>
        <v>-1215935250</v>
      </c>
      <c r="L35" s="49">
        <f t="shared" si="19"/>
        <v>-1177932790</v>
      </c>
      <c r="M35" s="49">
        <f t="shared" si="19"/>
        <v>-5785345</v>
      </c>
      <c r="N35" s="50">
        <f t="shared" si="19"/>
        <v>-4192480203</v>
      </c>
      <c r="O35" s="49">
        <f t="shared" si="19"/>
        <v>-2305542380</v>
      </c>
      <c r="P35" s="49">
        <f t="shared" si="19"/>
        <v>-2039102716</v>
      </c>
      <c r="Q35" s="51">
        <f t="shared" si="3"/>
        <v>0.7310857914</v>
      </c>
      <c r="R35" s="26">
        <f t="shared" si="4"/>
        <v>-0.115564852</v>
      </c>
    </row>
    <row r="36" ht="17.25" customHeight="1">
      <c r="E36" s="3"/>
    </row>
    <row r="37" ht="17.25" customHeight="1">
      <c r="C37" s="27"/>
      <c r="E37" s="27"/>
      <c r="J37" s="14"/>
      <c r="K37" s="14"/>
      <c r="L37" s="14"/>
      <c r="M37" s="14"/>
      <c r="N37" s="14"/>
      <c r="O37" s="14"/>
      <c r="P37" s="14"/>
    </row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</sheetData>
  <mergeCells count="1">
    <mergeCell ref="B1:R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 outlineLevelCol="1"/>
  <cols>
    <col customWidth="1" min="1" max="1" width="1.5"/>
    <col customWidth="1" min="2" max="2" width="22.25"/>
    <col customWidth="1" hidden="1" min="3" max="6" width="9.38" outlineLevel="1"/>
    <col collapsed="1" customWidth="1" min="7" max="7" width="9.38"/>
    <col customWidth="1" min="8" max="18" width="9.38"/>
    <col customWidth="1" min="19" max="24" width="7.63"/>
  </cols>
  <sheetData>
    <row r="1" ht="46.5" customHeight="1">
      <c r="B1" s="1" t="s">
        <v>78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7.25" customHeight="1">
      <c r="J2" s="3"/>
      <c r="K2" s="3"/>
      <c r="L2" s="3"/>
      <c r="M2" s="3"/>
      <c r="N2" s="3"/>
      <c r="O2" s="3"/>
      <c r="P2" s="3"/>
      <c r="Q2" s="3"/>
    </row>
    <row r="3" ht="17.25" customHeight="1"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5" t="s">
        <v>14</v>
      </c>
      <c r="P3" s="5" t="s">
        <v>15</v>
      </c>
      <c r="Q3" s="52" t="s">
        <v>16</v>
      </c>
      <c r="R3" s="7" t="s">
        <v>17</v>
      </c>
    </row>
    <row r="4" ht="17.25" customHeight="1">
      <c r="B4" s="8" t="s">
        <v>18</v>
      </c>
      <c r="C4" s="9">
        <f t="shared" ref="C4:J4" si="1">SUM(C5:C8)</f>
        <v>32856826503</v>
      </c>
      <c r="D4" s="9">
        <f t="shared" si="1"/>
        <v>30111031420</v>
      </c>
      <c r="E4" s="9">
        <f t="shared" si="1"/>
        <v>26550610018</v>
      </c>
      <c r="F4" s="18">
        <f t="shared" si="1"/>
        <v>29055394343</v>
      </c>
      <c r="G4" s="9">
        <f t="shared" si="1"/>
        <v>25047846429</v>
      </c>
      <c r="H4" s="9">
        <f t="shared" si="1"/>
        <v>23366903269</v>
      </c>
      <c r="I4" s="9">
        <f t="shared" si="1"/>
        <v>23366915756</v>
      </c>
      <c r="J4" s="18">
        <f t="shared" si="1"/>
        <v>23219781223</v>
      </c>
      <c r="K4" s="9">
        <v>2.0662888167E10</v>
      </c>
      <c r="L4" s="9">
        <v>2.0366640506E10</v>
      </c>
      <c r="M4" s="9">
        <v>2.4754880996E10</v>
      </c>
      <c r="N4" s="18">
        <v>2.251980397E10</v>
      </c>
      <c r="O4" s="9">
        <v>2.0009837045E10</v>
      </c>
      <c r="P4" s="9">
        <v>5.2496277595E10</v>
      </c>
      <c r="Q4" s="11">
        <f t="shared" ref="Q4:Q31" si="2">+IFERROR((P4/L4-1),"n/a")</f>
        <v>1.577561949</v>
      </c>
      <c r="R4" s="12">
        <f t="shared" ref="R4:R31" si="3">+IFERROR((P4/O4-1),"n/a")</f>
        <v>1.623523494</v>
      </c>
    </row>
    <row r="5" ht="17.25" customHeight="1">
      <c r="B5" s="13" t="s">
        <v>19</v>
      </c>
      <c r="C5" s="14">
        <v>1.6622776506E10</v>
      </c>
      <c r="D5" s="14">
        <v>1.7471566909E10</v>
      </c>
      <c r="E5" s="14">
        <v>1.3538910076E10</v>
      </c>
      <c r="F5" s="15">
        <v>1.4623084499E10</v>
      </c>
      <c r="G5" s="14">
        <v>1.3260901438E10</v>
      </c>
      <c r="H5" s="14">
        <v>1.0605376768E10</v>
      </c>
      <c r="I5" s="14">
        <v>8.703851254E9</v>
      </c>
      <c r="J5" s="15">
        <v>9.274281893E9</v>
      </c>
      <c r="K5" s="14">
        <v>7.001958043E9</v>
      </c>
      <c r="L5" s="14">
        <v>4.618852651E9</v>
      </c>
      <c r="M5" s="14">
        <v>7.84605423E9</v>
      </c>
      <c r="N5" s="15">
        <v>6.4884638E9</v>
      </c>
      <c r="O5" s="14">
        <v>4.386896259E9</v>
      </c>
      <c r="P5" s="14">
        <v>6.295102184E9</v>
      </c>
      <c r="Q5" s="16">
        <f t="shared" si="2"/>
        <v>0.3629147019</v>
      </c>
      <c r="R5" s="17">
        <f t="shared" si="3"/>
        <v>0.4349785845</v>
      </c>
    </row>
    <row r="6" ht="17.25" customHeight="1">
      <c r="B6" s="13" t="s">
        <v>20</v>
      </c>
      <c r="C6" s="14">
        <v>8.844E9</v>
      </c>
      <c r="D6" s="14">
        <v>3.844E9</v>
      </c>
      <c r="E6" s="14">
        <v>3.844E9</v>
      </c>
      <c r="F6" s="15">
        <v>4.144E9</v>
      </c>
      <c r="G6" s="14">
        <v>4.144E9</v>
      </c>
      <c r="H6" s="14">
        <v>4.144E9</v>
      </c>
      <c r="I6" s="14">
        <v>4.144E9</v>
      </c>
      <c r="J6" s="15">
        <v>2.644E9</v>
      </c>
      <c r="K6" s="14">
        <v>2.644E9</v>
      </c>
      <c r="L6" s="14">
        <v>2.644E9</v>
      </c>
      <c r="M6" s="14">
        <v>3.35589143E9</v>
      </c>
      <c r="N6" s="15">
        <v>3.35660587E9</v>
      </c>
      <c r="O6" s="14">
        <v>4.35728007E9</v>
      </c>
      <c r="P6" s="14">
        <v>4.144E9</v>
      </c>
      <c r="Q6" s="16">
        <f t="shared" si="2"/>
        <v>0.567322239</v>
      </c>
      <c r="R6" s="17">
        <f t="shared" si="3"/>
        <v>-0.04894798282</v>
      </c>
    </row>
    <row r="7" ht="17.25" customHeight="1">
      <c r="B7" s="13" t="s">
        <v>21</v>
      </c>
      <c r="C7" s="14">
        <v>6.354953029E9</v>
      </c>
      <c r="D7" s="14">
        <v>7.859302904E9</v>
      </c>
      <c r="E7" s="14">
        <v>8.349310222E9</v>
      </c>
      <c r="F7" s="15">
        <v>8.884302665E9</v>
      </c>
      <c r="G7" s="14">
        <v>6.059639679E9</v>
      </c>
      <c r="H7" s="14">
        <v>7.180375391E9</v>
      </c>
      <c r="I7" s="14">
        <v>9.134947127E9</v>
      </c>
      <c r="J7" s="15">
        <v>8.353403982E9</v>
      </c>
      <c r="K7" s="14">
        <v>6.593079692E9</v>
      </c>
      <c r="L7" s="14">
        <v>8.267316674E9</v>
      </c>
      <c r="M7" s="14">
        <v>7.506925679E9</v>
      </c>
      <c r="N7" s="15">
        <v>8.249217085E9</v>
      </c>
      <c r="O7" s="14">
        <v>6.879419092E9</v>
      </c>
      <c r="P7" s="14">
        <v>6.805974045E9</v>
      </c>
      <c r="Q7" s="16">
        <f t="shared" si="2"/>
        <v>-0.1767614193</v>
      </c>
      <c r="R7" s="17">
        <f t="shared" si="3"/>
        <v>-0.01067605361</v>
      </c>
    </row>
    <row r="8" ht="17.25" customHeight="1">
      <c r="B8" s="13" t="s">
        <v>22</v>
      </c>
      <c r="C8" s="14">
        <v>1.035096968E9</v>
      </c>
      <c r="D8" s="14">
        <v>9.36161607E8</v>
      </c>
      <c r="E8" s="14">
        <v>8.1838972E8</v>
      </c>
      <c r="F8" s="15">
        <v>1.404007179E9</v>
      </c>
      <c r="G8" s="14">
        <v>1.583305312E9</v>
      </c>
      <c r="H8" s="14">
        <v>1.43715111E9</v>
      </c>
      <c r="I8" s="14">
        <v>1.384117375E9</v>
      </c>
      <c r="J8" s="15">
        <v>2.948095348E9</v>
      </c>
      <c r="K8" s="14">
        <f t="shared" ref="K8:L8" si="4">K4-SUM(K5:K7)</f>
        <v>4423850432</v>
      </c>
      <c r="L8" s="14">
        <f t="shared" si="4"/>
        <v>4836471181</v>
      </c>
      <c r="M8" s="14">
        <f t="shared" ref="M8:O8" si="5">M4-M5-M6-M7</f>
        <v>6046009657</v>
      </c>
      <c r="N8" s="15">
        <f t="shared" si="5"/>
        <v>4425517215</v>
      </c>
      <c r="O8" s="14">
        <f t="shared" si="5"/>
        <v>4386241624</v>
      </c>
      <c r="P8" s="14">
        <v>3.5251201366E10</v>
      </c>
      <c r="Q8" s="16">
        <f t="shared" si="2"/>
        <v>6.288620163</v>
      </c>
      <c r="R8" s="17">
        <f t="shared" si="3"/>
        <v>7.03676687</v>
      </c>
    </row>
    <row r="9" ht="17.25" customHeight="1">
      <c r="B9" s="8" t="s">
        <v>23</v>
      </c>
      <c r="C9" s="9">
        <f t="shared" ref="C9:J9" si="6">SUM(C10:C14)</f>
        <v>43714864019</v>
      </c>
      <c r="D9" s="9">
        <f t="shared" si="6"/>
        <v>45285753727</v>
      </c>
      <c r="E9" s="9">
        <f t="shared" si="6"/>
        <v>51801021581</v>
      </c>
      <c r="F9" s="9">
        <f t="shared" si="6"/>
        <v>52682658261</v>
      </c>
      <c r="G9" s="10">
        <f t="shared" si="6"/>
        <v>53160329314</v>
      </c>
      <c r="H9" s="9">
        <f t="shared" si="6"/>
        <v>52851264845</v>
      </c>
      <c r="I9" s="9">
        <f t="shared" si="6"/>
        <v>52952951173</v>
      </c>
      <c r="J9" s="18">
        <f t="shared" si="6"/>
        <v>50262370005</v>
      </c>
      <c r="K9" s="9">
        <v>5.016999571E10</v>
      </c>
      <c r="L9" s="9">
        <v>5.0494065842E10</v>
      </c>
      <c r="M9" s="9">
        <v>4.9917733261E10</v>
      </c>
      <c r="N9" s="18">
        <v>4.6267456458E10</v>
      </c>
      <c r="O9" s="9">
        <v>4.6566347015E10</v>
      </c>
      <c r="P9" s="9">
        <v>1.5286113962E10</v>
      </c>
      <c r="Q9" s="11">
        <f t="shared" si="2"/>
        <v>-0.6972691007</v>
      </c>
      <c r="R9" s="12">
        <f t="shared" si="3"/>
        <v>-0.671734741</v>
      </c>
    </row>
    <row r="10" ht="17.25" customHeight="1">
      <c r="B10" s="13" t="s">
        <v>79</v>
      </c>
      <c r="C10" s="14">
        <v>3.505326558E9</v>
      </c>
      <c r="D10" s="14">
        <v>3.52873711E9</v>
      </c>
      <c r="E10" s="14">
        <v>6.987132218E9</v>
      </c>
      <c r="F10" s="15">
        <v>5.217569286E9</v>
      </c>
      <c r="G10" s="14">
        <v>4.91869343E9</v>
      </c>
      <c r="H10" s="14">
        <v>4.770712099E9</v>
      </c>
      <c r="I10" s="14">
        <v>4.714658398E9</v>
      </c>
      <c r="J10" s="15">
        <v>4.896832265E9</v>
      </c>
      <c r="K10" s="14">
        <v>4.816612681E9</v>
      </c>
      <c r="L10" s="14">
        <v>4.890343456E9</v>
      </c>
      <c r="M10" s="14">
        <v>5.101599549E9</v>
      </c>
      <c r="N10" s="15">
        <v>4.832822405E9</v>
      </c>
      <c r="O10" s="14">
        <v>4.812559574E9</v>
      </c>
      <c r="P10" s="14">
        <v>4.744586625E9</v>
      </c>
      <c r="Q10" s="16">
        <f t="shared" si="2"/>
        <v>-0.02980502951</v>
      </c>
      <c r="R10" s="17">
        <f t="shared" si="3"/>
        <v>-0.0141240743</v>
      </c>
    </row>
    <row r="11" ht="17.25" customHeight="1">
      <c r="B11" s="13" t="s">
        <v>24</v>
      </c>
      <c r="C11" s="14">
        <v>6.502944335E9</v>
      </c>
      <c r="D11" s="14">
        <v>6.497478497E9</v>
      </c>
      <c r="E11" s="14">
        <v>3.0918792281E10</v>
      </c>
      <c r="F11" s="15">
        <v>3.0904175138E10</v>
      </c>
      <c r="G11" s="14">
        <v>3.0889557995E10</v>
      </c>
      <c r="H11" s="14">
        <v>3.0874940852E10</v>
      </c>
      <c r="I11" s="14">
        <v>3.0860323709E10</v>
      </c>
      <c r="J11" s="15">
        <v>3.0845706566E10</v>
      </c>
      <c r="K11" s="14">
        <v>3.0831089423E10</v>
      </c>
      <c r="L11" s="14">
        <v>3.1190737246E10</v>
      </c>
      <c r="M11" s="14">
        <v>3.117377116E10</v>
      </c>
      <c r="N11" s="15">
        <v>3.1185936326E10</v>
      </c>
      <c r="O11" s="14">
        <v>3.1168785866E10</v>
      </c>
      <c r="P11" s="14">
        <v>0.0</v>
      </c>
      <c r="Q11" s="16">
        <f t="shared" si="2"/>
        <v>-1</v>
      </c>
      <c r="R11" s="17">
        <f t="shared" si="3"/>
        <v>-1</v>
      </c>
    </row>
    <row r="12" ht="17.25" customHeight="1">
      <c r="B12" s="13" t="s">
        <v>25</v>
      </c>
      <c r="C12" s="14">
        <v>2.4791372623E10</v>
      </c>
      <c r="D12" s="14">
        <v>2.4590167541E10</v>
      </c>
      <c r="E12" s="14">
        <v>1.78478865E8</v>
      </c>
      <c r="F12" s="15">
        <v>5.958504734E9</v>
      </c>
      <c r="G12" s="14">
        <v>5.684960529E9</v>
      </c>
      <c r="H12" s="14">
        <v>5.390568439E9</v>
      </c>
      <c r="I12" s="14">
        <v>5.091288225E9</v>
      </c>
      <c r="J12" s="15">
        <v>4.816258944E9</v>
      </c>
      <c r="K12" s="14">
        <v>4.523393584E9</v>
      </c>
      <c r="L12" s="14">
        <v>4.220606112E9</v>
      </c>
      <c r="M12" s="14">
        <v>3.922023868E9</v>
      </c>
      <c r="N12" s="15">
        <v>3.624441046E9</v>
      </c>
      <c r="O12" s="14">
        <v>3.331334454E9</v>
      </c>
      <c r="P12" s="14">
        <v>3.030159356E9</v>
      </c>
      <c r="Q12" s="16">
        <f t="shared" si="2"/>
        <v>-0.2820558764</v>
      </c>
      <c r="R12" s="17">
        <f t="shared" si="3"/>
        <v>-0.09040674305</v>
      </c>
    </row>
    <row r="13" ht="17.25" customHeight="1">
      <c r="B13" s="13" t="s">
        <v>26</v>
      </c>
      <c r="C13" s="14">
        <v>2.69547489E8</v>
      </c>
      <c r="D13" s="14">
        <v>2.53713935E8</v>
      </c>
      <c r="E13" s="14">
        <v>2.38701421E8</v>
      </c>
      <c r="F13" s="15">
        <v>6.62600492E8</v>
      </c>
      <c r="G13" s="14">
        <v>9.64598781E8</v>
      </c>
      <c r="H13" s="14">
        <v>1.277952031E9</v>
      </c>
      <c r="I13" s="14">
        <v>1.167315351E9</v>
      </c>
      <c r="J13" s="15">
        <v>1.058407436E9</v>
      </c>
      <c r="K13" s="14">
        <v>9.58305114E8</v>
      </c>
      <c r="L13" s="14">
        <v>7.36989056E8</v>
      </c>
      <c r="M13" s="14">
        <v>6.79515228E8</v>
      </c>
      <c r="N13" s="15">
        <v>3.69893528E8</v>
      </c>
      <c r="O13" s="14">
        <v>3.52997444E8</v>
      </c>
      <c r="P13" s="14">
        <v>3.38491967E8</v>
      </c>
      <c r="Q13" s="16">
        <f t="shared" si="2"/>
        <v>-0.5407096425</v>
      </c>
      <c r="R13" s="17">
        <f t="shared" si="3"/>
        <v>-0.04109230037</v>
      </c>
    </row>
    <row r="14" ht="17.25" customHeight="1">
      <c r="B14" s="13" t="s">
        <v>27</v>
      </c>
      <c r="C14" s="14">
        <v>8.645673014E9</v>
      </c>
      <c r="D14" s="14">
        <v>1.0415656644E10</v>
      </c>
      <c r="E14" s="14">
        <v>1.3477916796E10</v>
      </c>
      <c r="F14" s="15">
        <v>9.939808611E9</v>
      </c>
      <c r="G14" s="14">
        <v>1.0702518579E10</v>
      </c>
      <c r="H14" s="14">
        <v>1.0537091424E10</v>
      </c>
      <c r="I14" s="14">
        <v>1.111936549E10</v>
      </c>
      <c r="J14" s="15">
        <v>8.645164794E9</v>
      </c>
      <c r="K14" s="14">
        <f t="shared" ref="K14:L14" si="7">K9-SUM(K10:K13)</f>
        <v>9040594908</v>
      </c>
      <c r="L14" s="14">
        <f t="shared" si="7"/>
        <v>9455389972</v>
      </c>
      <c r="M14" s="14">
        <f>M9-M10-M11-M12-M13</f>
        <v>9040823456</v>
      </c>
      <c r="N14" s="15">
        <f>N9-SUM(N10:N13)</f>
        <v>6254363153</v>
      </c>
      <c r="O14" s="14">
        <f>O9-O10-O11-O12-O13</f>
        <v>6900669677</v>
      </c>
      <c r="P14" s="14">
        <v>7.172876014E9</v>
      </c>
      <c r="Q14" s="16">
        <f t="shared" si="2"/>
        <v>-0.2413981829</v>
      </c>
      <c r="R14" s="17">
        <f t="shared" si="3"/>
        <v>0.03944636532</v>
      </c>
    </row>
    <row r="15" ht="17.25" customHeight="1">
      <c r="B15" s="8" t="s">
        <v>28</v>
      </c>
      <c r="C15" s="9">
        <f t="shared" ref="C15:P15" si="8">C4+C9</f>
        <v>76571690522</v>
      </c>
      <c r="D15" s="9">
        <f t="shared" si="8"/>
        <v>75396785147</v>
      </c>
      <c r="E15" s="9">
        <f t="shared" si="8"/>
        <v>78351631599</v>
      </c>
      <c r="F15" s="18">
        <f t="shared" si="8"/>
        <v>81738052604</v>
      </c>
      <c r="G15" s="9">
        <f t="shared" si="8"/>
        <v>78208175743</v>
      </c>
      <c r="H15" s="9">
        <f t="shared" si="8"/>
        <v>76218168114</v>
      </c>
      <c r="I15" s="9">
        <f t="shared" si="8"/>
        <v>76319866929</v>
      </c>
      <c r="J15" s="18">
        <f t="shared" si="8"/>
        <v>73482151228</v>
      </c>
      <c r="K15" s="9">
        <f t="shared" si="8"/>
        <v>70832883877</v>
      </c>
      <c r="L15" s="9">
        <f t="shared" si="8"/>
        <v>70860706348</v>
      </c>
      <c r="M15" s="9">
        <f t="shared" si="8"/>
        <v>74672614257</v>
      </c>
      <c r="N15" s="18">
        <f t="shared" si="8"/>
        <v>68787260428</v>
      </c>
      <c r="O15" s="9">
        <f t="shared" si="8"/>
        <v>66576184060</v>
      </c>
      <c r="P15" s="9">
        <f t="shared" si="8"/>
        <v>67782391557</v>
      </c>
      <c r="Q15" s="11">
        <f t="shared" si="2"/>
        <v>-0.043441774</v>
      </c>
      <c r="R15" s="12">
        <f t="shared" si="3"/>
        <v>0.01811770251</v>
      </c>
    </row>
    <row r="16" ht="17.25" customHeight="1">
      <c r="B16" s="8" t="s">
        <v>29</v>
      </c>
      <c r="C16" s="9">
        <f t="shared" ref="C16:J16" si="9">SUM(C17:C20)</f>
        <v>12662845360</v>
      </c>
      <c r="D16" s="9">
        <f t="shared" si="9"/>
        <v>13341746813</v>
      </c>
      <c r="E16" s="9">
        <f t="shared" si="9"/>
        <v>13852090057</v>
      </c>
      <c r="F16" s="18">
        <f t="shared" si="9"/>
        <v>17323998740</v>
      </c>
      <c r="G16" s="9">
        <f t="shared" si="9"/>
        <v>14692806307</v>
      </c>
      <c r="H16" s="9">
        <f t="shared" si="9"/>
        <v>14962778876</v>
      </c>
      <c r="I16" s="9">
        <f t="shared" si="9"/>
        <v>15315578059</v>
      </c>
      <c r="J16" s="18">
        <f t="shared" si="9"/>
        <v>37759544300</v>
      </c>
      <c r="K16" s="9">
        <v>3.6509620357E10</v>
      </c>
      <c r="L16" s="9">
        <v>3.7526277014E10</v>
      </c>
      <c r="M16" s="9">
        <v>4.1639196868E10</v>
      </c>
      <c r="N16" s="18">
        <v>2.0019049447E10</v>
      </c>
      <c r="O16" s="9">
        <v>2.044105652E10</v>
      </c>
      <c r="P16" s="9">
        <v>2.4584125975E10</v>
      </c>
      <c r="Q16" s="11">
        <f t="shared" si="2"/>
        <v>-0.3448823616</v>
      </c>
      <c r="R16" s="12">
        <f t="shared" si="3"/>
        <v>0.2026837239</v>
      </c>
    </row>
    <row r="17" ht="17.25" customHeight="1">
      <c r="B17" s="13" t="s">
        <v>30</v>
      </c>
      <c r="C17" s="14">
        <v>9.778104455E9</v>
      </c>
      <c r="D17" s="14">
        <v>1.0620630865E10</v>
      </c>
      <c r="E17" s="14">
        <v>1.1038374833E10</v>
      </c>
      <c r="F17" s="15">
        <v>1.3495530667E10</v>
      </c>
      <c r="G17" s="14">
        <v>1.0707507537E10</v>
      </c>
      <c r="H17" s="14">
        <v>1.1237227804E10</v>
      </c>
      <c r="I17" s="14">
        <v>1.1844266088E10</v>
      </c>
      <c r="J17" s="15">
        <v>1.1908426203E10</v>
      </c>
      <c r="K17" s="14">
        <v>1.0064948621E10</v>
      </c>
      <c r="L17" s="14">
        <v>1.0870511754E10</v>
      </c>
      <c r="M17" s="14">
        <v>1.1303618353E10</v>
      </c>
      <c r="N17" s="15">
        <v>1.2010001475E10</v>
      </c>
      <c r="O17" s="14">
        <v>1.0162329088E10</v>
      </c>
      <c r="P17" s="14">
        <v>1.0011319633E10</v>
      </c>
      <c r="Q17" s="16">
        <f t="shared" si="2"/>
        <v>-0.07903879233</v>
      </c>
      <c r="R17" s="17">
        <f t="shared" si="3"/>
        <v>-0.01485972888</v>
      </c>
    </row>
    <row r="18" ht="17.25" customHeight="1">
      <c r="B18" s="13" t="s">
        <v>31</v>
      </c>
      <c r="C18" s="14">
        <v>1.0E9</v>
      </c>
      <c r="D18" s="14">
        <v>1.0E9</v>
      </c>
      <c r="E18" s="14">
        <v>1.0E9</v>
      </c>
      <c r="F18" s="15">
        <v>1.0E9</v>
      </c>
      <c r="G18" s="14">
        <v>1.0E9</v>
      </c>
      <c r="H18" s="14">
        <v>1.0E9</v>
      </c>
      <c r="I18" s="14">
        <v>1.0E9</v>
      </c>
      <c r="J18" s="15">
        <v>2.27528469E10</v>
      </c>
      <c r="K18" s="14">
        <v>2.347121467E10</v>
      </c>
      <c r="L18" s="14">
        <v>2.393652467E10</v>
      </c>
      <c r="M18" s="14">
        <v>2.751233656E10</v>
      </c>
      <c r="N18" s="15">
        <v>5.0E9</v>
      </c>
      <c r="O18" s="14">
        <v>7.5E9</v>
      </c>
      <c r="P18" s="14">
        <v>7.5E9</v>
      </c>
      <c r="Q18" s="16">
        <f t="shared" si="2"/>
        <v>-0.6866713066</v>
      </c>
      <c r="R18" s="17">
        <f t="shared" si="3"/>
        <v>0</v>
      </c>
    </row>
    <row r="19" ht="17.25" customHeight="1">
      <c r="B19" s="13" t="s">
        <v>32</v>
      </c>
      <c r="C19" s="14">
        <v>1.04228102E8</v>
      </c>
      <c r="D19" s="14">
        <v>0.0</v>
      </c>
      <c r="E19" s="14">
        <v>0.0</v>
      </c>
      <c r="F19" s="15">
        <v>4.81495149E8</v>
      </c>
      <c r="G19" s="14">
        <v>1.11237975E9</v>
      </c>
      <c r="H19" s="14">
        <v>1.115412496E9</v>
      </c>
      <c r="I19" s="14">
        <v>1.125486025E9</v>
      </c>
      <c r="J19" s="15">
        <v>1.142710519E9</v>
      </c>
      <c r="K19" s="14">
        <v>1.145750905E9</v>
      </c>
      <c r="L19" s="14">
        <v>1.148874422E9</v>
      </c>
      <c r="M19" s="14">
        <v>1.247195209E9</v>
      </c>
      <c r="N19" s="15">
        <v>1.267341008E9</v>
      </c>
      <c r="O19" s="14">
        <v>1.272942972E9</v>
      </c>
      <c r="P19" s="14">
        <v>1.278698105E9</v>
      </c>
      <c r="Q19" s="16">
        <f t="shared" si="2"/>
        <v>0.1130007601</v>
      </c>
      <c r="R19" s="17">
        <f t="shared" si="3"/>
        <v>0.004521123983</v>
      </c>
    </row>
    <row r="20" ht="17.25" customHeight="1">
      <c r="B20" s="13" t="s">
        <v>33</v>
      </c>
      <c r="C20" s="14">
        <v>1.780512803E9</v>
      </c>
      <c r="D20" s="14">
        <v>1.721115948E9</v>
      </c>
      <c r="E20" s="14">
        <v>1.813715224E9</v>
      </c>
      <c r="F20" s="15">
        <v>2.346972924E9</v>
      </c>
      <c r="G20" s="14">
        <v>1.87291902E9</v>
      </c>
      <c r="H20" s="14">
        <v>1.610138576E9</v>
      </c>
      <c r="I20" s="14">
        <v>1.345825946E9</v>
      </c>
      <c r="J20" s="15">
        <v>1.955560678E9</v>
      </c>
      <c r="K20" s="14">
        <f t="shared" ref="K20:L20" si="10">K16-SUM(K17:K19)</f>
        <v>1827706161</v>
      </c>
      <c r="L20" s="14">
        <f t="shared" si="10"/>
        <v>1570366168</v>
      </c>
      <c r="M20" s="14">
        <f t="shared" ref="M20:O20" si="11">M16-M17-M18-M19</f>
        <v>1576046746</v>
      </c>
      <c r="N20" s="15">
        <f t="shared" si="11"/>
        <v>1741706964</v>
      </c>
      <c r="O20" s="14">
        <f t="shared" si="11"/>
        <v>1505784460</v>
      </c>
      <c r="P20" s="14">
        <v>5.794108237E9</v>
      </c>
      <c r="Q20" s="16">
        <f t="shared" si="2"/>
        <v>2.68965427</v>
      </c>
      <c r="R20" s="17">
        <f t="shared" si="3"/>
        <v>2.847900142</v>
      </c>
    </row>
    <row r="21" ht="17.25" customHeight="1">
      <c r="B21" s="8" t="s">
        <v>34</v>
      </c>
      <c r="C21" s="9">
        <f t="shared" ref="C21:J21" si="12">SUM(C22:C24)</f>
        <v>22276824120</v>
      </c>
      <c r="D21" s="9">
        <f t="shared" si="12"/>
        <v>23311893710</v>
      </c>
      <c r="E21" s="9">
        <f t="shared" si="12"/>
        <v>25455820330</v>
      </c>
      <c r="F21" s="18">
        <f t="shared" si="12"/>
        <v>26978765419</v>
      </c>
      <c r="G21" s="9">
        <f t="shared" si="12"/>
        <v>26673621551</v>
      </c>
      <c r="H21" s="9">
        <f t="shared" si="12"/>
        <v>26344102906</v>
      </c>
      <c r="I21" s="9">
        <f t="shared" si="12"/>
        <v>26481664301</v>
      </c>
      <c r="J21" s="18">
        <f t="shared" si="12"/>
        <v>3472105784</v>
      </c>
      <c r="K21" s="9">
        <v>3.267011702E9</v>
      </c>
      <c r="L21" s="9">
        <v>3.455375718E9</v>
      </c>
      <c r="M21" s="9">
        <v>3.18740803E9</v>
      </c>
      <c r="N21" s="18">
        <v>2.3068585739E10</v>
      </c>
      <c r="O21" s="9">
        <v>2.277997223E10</v>
      </c>
      <c r="P21" s="9">
        <v>2.1904231651E10</v>
      </c>
      <c r="Q21" s="11">
        <f t="shared" si="2"/>
        <v>5.339175082</v>
      </c>
      <c r="R21" s="12">
        <f t="shared" si="3"/>
        <v>-0.03844344366</v>
      </c>
    </row>
    <row r="22" ht="17.25" customHeight="1">
      <c r="B22" s="13" t="s">
        <v>35</v>
      </c>
      <c r="C22" s="14">
        <v>2.217682412E10</v>
      </c>
      <c r="D22" s="14">
        <v>2.331189371E10</v>
      </c>
      <c r="E22" s="14">
        <v>2.545582033E10</v>
      </c>
      <c r="F22" s="15">
        <v>2.238000843E10</v>
      </c>
      <c r="G22" s="14">
        <v>2.274578237E10</v>
      </c>
      <c r="H22" s="14">
        <v>2.264761704E10</v>
      </c>
      <c r="I22" s="14">
        <v>2.293747364E10</v>
      </c>
      <c r="J22" s="15">
        <v>0.0</v>
      </c>
      <c r="K22" s="14"/>
      <c r="L22" s="14"/>
      <c r="M22" s="14"/>
      <c r="N22" s="15">
        <v>2.0E10</v>
      </c>
      <c r="O22" s="14">
        <v>2.0E10</v>
      </c>
      <c r="P22" s="14">
        <v>2.0E10</v>
      </c>
      <c r="Q22" s="16" t="str">
        <f t="shared" si="2"/>
        <v>n/a</v>
      </c>
      <c r="R22" s="17">
        <f t="shared" si="3"/>
        <v>0</v>
      </c>
    </row>
    <row r="23" ht="17.25" customHeight="1">
      <c r="B23" s="13" t="s">
        <v>36</v>
      </c>
      <c r="C23" s="14">
        <v>0.0</v>
      </c>
      <c r="D23" s="14">
        <v>0.0</v>
      </c>
      <c r="E23" s="14">
        <v>0.0</v>
      </c>
      <c r="F23" s="15">
        <v>4.35780499E9</v>
      </c>
      <c r="G23" s="14">
        <v>3.683033312E9</v>
      </c>
      <c r="H23" s="14">
        <v>3.447720755E9</v>
      </c>
      <c r="I23" s="14">
        <v>3.291358055E9</v>
      </c>
      <c r="J23" s="15">
        <v>3.215094471E9</v>
      </c>
      <c r="K23" s="14">
        <v>2.95690743E9</v>
      </c>
      <c r="L23" s="14">
        <v>2.691661109E9</v>
      </c>
      <c r="M23" s="14">
        <v>2.419162498E9</v>
      </c>
      <c r="N23" s="15">
        <v>2.314064052E9</v>
      </c>
      <c r="O23" s="14">
        <v>2.020858602E9</v>
      </c>
      <c r="P23" s="14">
        <v>1.719636409E9</v>
      </c>
      <c r="Q23" s="16">
        <f t="shared" si="2"/>
        <v>-0.3611244732</v>
      </c>
      <c r="R23" s="17">
        <f t="shared" si="3"/>
        <v>-0.149056541</v>
      </c>
    </row>
    <row r="24" ht="17.25" customHeight="1">
      <c r="B24" s="13" t="s">
        <v>37</v>
      </c>
      <c r="C24" s="14">
        <v>1.0E8</v>
      </c>
      <c r="D24" s="14">
        <v>0.0</v>
      </c>
      <c r="E24" s="14">
        <v>0.0</v>
      </c>
      <c r="F24" s="15">
        <v>2.40951999E8</v>
      </c>
      <c r="G24" s="14">
        <v>2.44805869E8</v>
      </c>
      <c r="H24" s="14">
        <v>2.48765111E8</v>
      </c>
      <c r="I24" s="14">
        <v>2.52832606E8</v>
      </c>
      <c r="J24" s="15">
        <v>2.57011313E8</v>
      </c>
      <c r="K24" s="14">
        <f>K21-K22-K23</f>
        <v>310104272</v>
      </c>
      <c r="L24" s="14">
        <f>L21-SUM(L22:L23)</f>
        <v>763714609</v>
      </c>
      <c r="M24" s="14">
        <f t="shared" ref="M24:O24" si="13">M21-M22-M23</f>
        <v>768245532</v>
      </c>
      <c r="N24" s="15">
        <f t="shared" si="13"/>
        <v>754521687</v>
      </c>
      <c r="O24" s="14">
        <f t="shared" si="13"/>
        <v>759113628</v>
      </c>
      <c r="P24" s="14">
        <v>1.84595242E8</v>
      </c>
      <c r="Q24" s="16">
        <f t="shared" si="2"/>
        <v>-0.7582929018</v>
      </c>
      <c r="R24" s="17">
        <f t="shared" si="3"/>
        <v>-0.7568279172</v>
      </c>
    </row>
    <row r="25" ht="17.25" customHeight="1">
      <c r="B25" s="8" t="s">
        <v>38</v>
      </c>
      <c r="C25" s="9">
        <f t="shared" ref="C25:O25" si="14">C16+C21</f>
        <v>34939669480</v>
      </c>
      <c r="D25" s="9">
        <f t="shared" si="14"/>
        <v>36653640523</v>
      </c>
      <c r="E25" s="9">
        <f t="shared" si="14"/>
        <v>39307910387</v>
      </c>
      <c r="F25" s="18">
        <f t="shared" si="14"/>
        <v>44302764159</v>
      </c>
      <c r="G25" s="9">
        <f t="shared" si="14"/>
        <v>41366427858</v>
      </c>
      <c r="H25" s="9">
        <f t="shared" si="14"/>
        <v>41306881782</v>
      </c>
      <c r="I25" s="9">
        <f t="shared" si="14"/>
        <v>41797242360</v>
      </c>
      <c r="J25" s="18">
        <f t="shared" si="14"/>
        <v>41231650084</v>
      </c>
      <c r="K25" s="9">
        <f t="shared" si="14"/>
        <v>39776632059</v>
      </c>
      <c r="L25" s="9">
        <f t="shared" si="14"/>
        <v>40981652732</v>
      </c>
      <c r="M25" s="9">
        <f t="shared" si="14"/>
        <v>44826604898</v>
      </c>
      <c r="N25" s="18">
        <f t="shared" si="14"/>
        <v>43087635186</v>
      </c>
      <c r="O25" s="9">
        <f t="shared" si="14"/>
        <v>43221028750</v>
      </c>
      <c r="P25" s="9">
        <v>4.6488357626E10</v>
      </c>
      <c r="Q25" s="11">
        <f t="shared" si="2"/>
        <v>0.1343700053</v>
      </c>
      <c r="R25" s="12">
        <f t="shared" si="3"/>
        <v>0.0755958146</v>
      </c>
    </row>
    <row r="26" ht="17.25" customHeight="1">
      <c r="B26" s="13" t="s">
        <v>39</v>
      </c>
      <c r="C26" s="14">
        <v>8.487713E8</v>
      </c>
      <c r="D26" s="14">
        <v>1.6975426E9</v>
      </c>
      <c r="E26" s="14">
        <v>1.6975426E9</v>
      </c>
      <c r="F26" s="15">
        <v>1.6975426E9</v>
      </c>
      <c r="G26" s="14">
        <v>1.6975426E9</v>
      </c>
      <c r="H26" s="14">
        <v>1.6975426E9</v>
      </c>
      <c r="I26" s="14">
        <v>1.6975426E9</v>
      </c>
      <c r="J26" s="15">
        <v>1.6975426E9</v>
      </c>
      <c r="K26" s="14">
        <v>1.6975426E9</v>
      </c>
      <c r="L26" s="14">
        <v>1.6975426E9</v>
      </c>
      <c r="M26" s="14">
        <v>1.6975426E9</v>
      </c>
      <c r="N26" s="15">
        <v>1.6975426E9</v>
      </c>
      <c r="O26" s="14">
        <v>1.6975426E9</v>
      </c>
      <c r="P26" s="14">
        <v>1.6975426E9</v>
      </c>
      <c r="Q26" s="16">
        <f t="shared" si="2"/>
        <v>0</v>
      </c>
      <c r="R26" s="17">
        <f t="shared" si="3"/>
        <v>0</v>
      </c>
    </row>
    <row r="27" ht="17.25" customHeight="1">
      <c r="B27" s="13" t="s">
        <v>40</v>
      </c>
      <c r="C27" s="14">
        <v>3.5420272858E10</v>
      </c>
      <c r="D27" s="14">
        <v>3.4550549878E10</v>
      </c>
      <c r="E27" s="14">
        <v>3.4550549878E10</v>
      </c>
      <c r="F27" s="15">
        <v>3.4550549878E10</v>
      </c>
      <c r="G27" s="14">
        <v>2.7550549878E10</v>
      </c>
      <c r="H27" s="14">
        <v>2.7550549878E10</v>
      </c>
      <c r="I27" s="14">
        <v>2.7550549878E10</v>
      </c>
      <c r="J27" s="15">
        <v>2.7550549878E10</v>
      </c>
      <c r="K27" s="14">
        <v>2.7550549878E10</v>
      </c>
      <c r="L27" s="14">
        <v>2.7550549878E10</v>
      </c>
      <c r="M27" s="14">
        <v>2.7550549878E10</v>
      </c>
      <c r="N27" s="15">
        <v>2.7550549878E10</v>
      </c>
      <c r="O27" s="14">
        <v>2.7550549878E10</v>
      </c>
      <c r="P27" s="14">
        <v>2.7550549878E10</v>
      </c>
      <c r="Q27" s="16">
        <f t="shared" si="2"/>
        <v>0</v>
      </c>
      <c r="R27" s="17">
        <f t="shared" si="3"/>
        <v>0</v>
      </c>
    </row>
    <row r="28" ht="17.25" customHeight="1">
      <c r="B28" s="13" t="s">
        <v>41</v>
      </c>
      <c r="C28" s="14">
        <v>2.2043258E7</v>
      </c>
      <c r="D28" s="14">
        <v>-3.463375702E9</v>
      </c>
      <c r="E28" s="14">
        <v>-3.453196567E9</v>
      </c>
      <c r="F28" s="15">
        <v>-3.46518279E9</v>
      </c>
      <c r="G28" s="20">
        <v>-3.462172668E9</v>
      </c>
      <c r="H28" s="14">
        <v>-5.172539586E9</v>
      </c>
      <c r="I28" s="14">
        <v>-5.169971514E9</v>
      </c>
      <c r="J28" s="15">
        <v>-5.755978201E9</v>
      </c>
      <c r="K28" s="14">
        <v>-5.751410073E9</v>
      </c>
      <c r="L28" s="14">
        <v>-5.748039623E9</v>
      </c>
      <c r="M28" s="14">
        <v>-5.753552423E9</v>
      </c>
      <c r="N28" s="15">
        <v>-5.741701974E9</v>
      </c>
      <c r="O28" s="14">
        <v>-5.741980648E9</v>
      </c>
      <c r="P28" s="14">
        <v>-5.750620756E9</v>
      </c>
      <c r="Q28" s="16">
        <f t="shared" si="2"/>
        <v>0.0004490457911</v>
      </c>
      <c r="R28" s="17">
        <f t="shared" si="3"/>
        <v>0.001504726074</v>
      </c>
    </row>
    <row r="29" ht="17.25" customHeight="1">
      <c r="B29" s="13" t="s">
        <v>42</v>
      </c>
      <c r="C29" s="14">
        <v>5.340933626E9</v>
      </c>
      <c r="D29" s="14">
        <v>5.958427848E9</v>
      </c>
      <c r="E29" s="14">
        <v>6.248825301E9</v>
      </c>
      <c r="F29" s="15">
        <v>4.652378757E9</v>
      </c>
      <c r="G29" s="14">
        <v>1.1055828075E10</v>
      </c>
      <c r="H29" s="14">
        <v>1.083573344E10</v>
      </c>
      <c r="I29" s="14">
        <v>1.0444503605E10</v>
      </c>
      <c r="J29" s="15">
        <v>8.758386867E9</v>
      </c>
      <c r="K29" s="14">
        <v>7.559569413E9</v>
      </c>
      <c r="L29" s="14">
        <v>6.379000761E9</v>
      </c>
      <c r="M29" s="14">
        <v>6.351469304E9</v>
      </c>
      <c r="N29" s="15">
        <v>2.193234738E9</v>
      </c>
      <c r="O29" s="14">
        <v>-1.5095652E8</v>
      </c>
      <c r="P29" s="14">
        <v>-2.203437791E9</v>
      </c>
      <c r="Q29" s="16">
        <f t="shared" si="2"/>
        <v>-1.345420525</v>
      </c>
      <c r="R29" s="17">
        <f t="shared" si="3"/>
        <v>13.59650627</v>
      </c>
    </row>
    <row r="30" ht="17.25" customHeight="1">
      <c r="B30" s="21" t="s">
        <v>43</v>
      </c>
      <c r="C30" s="9">
        <f t="shared" ref="C30:P30" si="15">SUM(C26:C29)</f>
        <v>41632021042</v>
      </c>
      <c r="D30" s="9">
        <f t="shared" si="15"/>
        <v>38743144624</v>
      </c>
      <c r="E30" s="9">
        <f t="shared" si="15"/>
        <v>39043721212</v>
      </c>
      <c r="F30" s="18">
        <f t="shared" si="15"/>
        <v>37435288445</v>
      </c>
      <c r="G30" s="9">
        <f t="shared" si="15"/>
        <v>36841747885</v>
      </c>
      <c r="H30" s="9">
        <f t="shared" si="15"/>
        <v>34911286332</v>
      </c>
      <c r="I30" s="9">
        <f t="shared" si="15"/>
        <v>34522624569</v>
      </c>
      <c r="J30" s="18">
        <f t="shared" si="15"/>
        <v>32250501144</v>
      </c>
      <c r="K30" s="9">
        <f t="shared" si="15"/>
        <v>31056251818</v>
      </c>
      <c r="L30" s="9">
        <f t="shared" si="15"/>
        <v>29879053616</v>
      </c>
      <c r="M30" s="9">
        <f t="shared" si="15"/>
        <v>29846009359</v>
      </c>
      <c r="N30" s="18">
        <f t="shared" si="15"/>
        <v>25699625242</v>
      </c>
      <c r="O30" s="9">
        <f t="shared" si="15"/>
        <v>23355155310</v>
      </c>
      <c r="P30" s="9">
        <f t="shared" si="15"/>
        <v>21294033931</v>
      </c>
      <c r="Q30" s="11">
        <f t="shared" si="2"/>
        <v>-0.2873256896</v>
      </c>
      <c r="R30" s="12">
        <f t="shared" si="3"/>
        <v>-0.08825123839</v>
      </c>
    </row>
    <row r="31" ht="17.25" customHeight="1">
      <c r="B31" s="22" t="s">
        <v>44</v>
      </c>
      <c r="C31" s="23">
        <f t="shared" ref="C31:J31" si="16">C25+C30</f>
        <v>76571690522</v>
      </c>
      <c r="D31" s="23">
        <f t="shared" si="16"/>
        <v>75396785147</v>
      </c>
      <c r="E31" s="23">
        <f t="shared" si="16"/>
        <v>78351631599</v>
      </c>
      <c r="F31" s="24">
        <f t="shared" si="16"/>
        <v>81738052604</v>
      </c>
      <c r="G31" s="23">
        <f t="shared" si="16"/>
        <v>78208175743</v>
      </c>
      <c r="H31" s="23">
        <f t="shared" si="16"/>
        <v>76218168114</v>
      </c>
      <c r="I31" s="23">
        <f t="shared" si="16"/>
        <v>76319866929</v>
      </c>
      <c r="J31" s="24">
        <f t="shared" si="16"/>
        <v>73482151228</v>
      </c>
      <c r="K31" s="23">
        <f>K30+K25</f>
        <v>70832883877</v>
      </c>
      <c r="L31" s="23">
        <f t="shared" ref="L31:P31" si="17">L25+L30</f>
        <v>70860706348</v>
      </c>
      <c r="M31" s="23">
        <f t="shared" si="17"/>
        <v>74672614257</v>
      </c>
      <c r="N31" s="24">
        <f t="shared" si="17"/>
        <v>68787260428</v>
      </c>
      <c r="O31" s="23">
        <f t="shared" si="17"/>
        <v>66576184060</v>
      </c>
      <c r="P31" s="23">
        <f t="shared" si="17"/>
        <v>67782391557</v>
      </c>
      <c r="Q31" s="25">
        <f t="shared" si="2"/>
        <v>-0.043441774</v>
      </c>
      <c r="R31" s="26">
        <f t="shared" si="3"/>
        <v>0.01811770251</v>
      </c>
    </row>
    <row r="32" ht="17.25" customHeight="1">
      <c r="E32" s="3"/>
    </row>
    <row r="33" ht="17.25" customHeight="1">
      <c r="C33" s="27"/>
      <c r="E33" s="27"/>
    </row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</sheetData>
  <mergeCells count="1">
    <mergeCell ref="B1:R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 outlineLevelCol="1"/>
  <cols>
    <col customWidth="1" min="1" max="1" width="1.5"/>
    <col customWidth="1" min="2" max="2" width="22.25"/>
    <col customWidth="1" min="3" max="6" width="9.38" outlineLevel="1"/>
    <col customWidth="1" min="7" max="18" width="9.38"/>
    <col customWidth="1" min="19" max="19" width="7.63"/>
    <col customWidth="1" min="20" max="20" width="13.63"/>
    <col customWidth="1" min="21" max="21" width="11.75"/>
    <col customWidth="1" min="22" max="22" width="9.88"/>
    <col customWidth="1" min="23" max="24" width="7.63"/>
  </cols>
  <sheetData>
    <row r="1" ht="46.5" customHeight="1">
      <c r="B1" s="1" t="s">
        <v>80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7.25" customHeight="1">
      <c r="D2" s="14"/>
      <c r="E2" s="14"/>
      <c r="F2" s="14"/>
      <c r="G2" s="14"/>
      <c r="H2" s="14"/>
      <c r="I2" s="14"/>
      <c r="J2" s="3"/>
      <c r="K2" s="3"/>
      <c r="L2" s="3"/>
      <c r="M2" s="3"/>
      <c r="N2" s="3"/>
      <c r="O2" s="3"/>
      <c r="P2" s="3"/>
      <c r="Q2" s="3"/>
    </row>
    <row r="3" ht="17.25" customHeight="1"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5" t="s">
        <v>14</v>
      </c>
      <c r="P3" s="5" t="s">
        <v>15</v>
      </c>
      <c r="Q3" s="30" t="s">
        <v>16</v>
      </c>
      <c r="R3" s="31" t="s">
        <v>17</v>
      </c>
    </row>
    <row r="4" ht="17.25" customHeight="1">
      <c r="B4" s="8" t="s">
        <v>46</v>
      </c>
      <c r="C4" s="9">
        <f t="shared" ref="C4:P4" si="1">C5+C9</f>
        <v>22225636736</v>
      </c>
      <c r="D4" s="9">
        <f t="shared" si="1"/>
        <v>24438421131</v>
      </c>
      <c r="E4" s="9">
        <f t="shared" si="1"/>
        <v>26290151652</v>
      </c>
      <c r="F4" s="9">
        <f t="shared" si="1"/>
        <v>29565554955</v>
      </c>
      <c r="G4" s="9">
        <f t="shared" si="1"/>
        <v>23804654984</v>
      </c>
      <c r="H4" s="9">
        <f t="shared" si="1"/>
        <v>25378003830</v>
      </c>
      <c r="I4" s="9">
        <f t="shared" si="1"/>
        <v>26707041045</v>
      </c>
      <c r="J4" s="9">
        <f t="shared" si="1"/>
        <v>27141667461</v>
      </c>
      <c r="K4" s="9">
        <f t="shared" si="1"/>
        <v>22479895638</v>
      </c>
      <c r="L4" s="9">
        <f t="shared" si="1"/>
        <v>24306121317</v>
      </c>
      <c r="M4" s="9">
        <f t="shared" si="1"/>
        <v>26584258606</v>
      </c>
      <c r="N4" s="9">
        <f t="shared" si="1"/>
        <v>28490083786</v>
      </c>
      <c r="O4" s="9">
        <f t="shared" si="1"/>
        <v>21619369876</v>
      </c>
      <c r="P4" s="9">
        <f t="shared" si="1"/>
        <v>21177795618</v>
      </c>
      <c r="Q4" s="33">
        <f t="shared" ref="Q4:Q33" si="3">+IFERROR((P4/L4-1),"n/a")</f>
        <v>-0.1287052615</v>
      </c>
      <c r="R4" s="12">
        <f t="shared" ref="R4:R33" si="4">+IFERROR((P4/O4-1),"n/a")</f>
        <v>-0.02042493655</v>
      </c>
    </row>
    <row r="5" ht="17.25" customHeight="1">
      <c r="B5" s="34" t="s">
        <v>47</v>
      </c>
      <c r="C5" s="53">
        <f t="shared" ref="C5:P5" si="2">SUM(C6:C8)</f>
        <v>22190275445</v>
      </c>
      <c r="D5" s="53">
        <f t="shared" si="2"/>
        <v>24401173391</v>
      </c>
      <c r="E5" s="53">
        <f t="shared" si="2"/>
        <v>25373608251</v>
      </c>
      <c r="F5" s="53">
        <f t="shared" si="2"/>
        <v>30004707730</v>
      </c>
      <c r="G5" s="53">
        <f t="shared" si="2"/>
        <v>23461129127</v>
      </c>
      <c r="H5" s="53">
        <f t="shared" si="2"/>
        <v>24973765971</v>
      </c>
      <c r="I5" s="53">
        <f t="shared" si="2"/>
        <v>26491907049</v>
      </c>
      <c r="J5" s="53">
        <f t="shared" si="2"/>
        <v>27653356581</v>
      </c>
      <c r="K5" s="53">
        <f t="shared" si="2"/>
        <v>22430233625</v>
      </c>
      <c r="L5" s="53">
        <f t="shared" si="2"/>
        <v>24177680238</v>
      </c>
      <c r="M5" s="53">
        <f t="shared" si="2"/>
        <v>26348769402</v>
      </c>
      <c r="N5" s="53">
        <f t="shared" si="2"/>
        <v>28098489837</v>
      </c>
      <c r="O5" s="53">
        <f t="shared" si="2"/>
        <v>21345567876</v>
      </c>
      <c r="P5" s="53">
        <f t="shared" si="2"/>
        <v>20976349239</v>
      </c>
      <c r="Q5" s="54">
        <f t="shared" si="3"/>
        <v>-0.1324085259</v>
      </c>
      <c r="R5" s="55">
        <f t="shared" si="4"/>
        <v>-0.01729720375</v>
      </c>
    </row>
    <row r="6" ht="17.25" customHeight="1">
      <c r="B6" s="13" t="s">
        <v>48</v>
      </c>
      <c r="C6" s="14">
        <v>4.1259225020000024E9</v>
      </c>
      <c r="D6" s="14">
        <v>4.1575802258999977E9</v>
      </c>
      <c r="E6" s="14">
        <v>3.305446595999996E9</v>
      </c>
      <c r="F6" s="14">
        <v>3.516989493100012E9</v>
      </c>
      <c r="G6" s="14">
        <v>2.270620928E9</v>
      </c>
      <c r="H6" s="14">
        <v>2.388557867E9</v>
      </c>
      <c r="I6" s="14">
        <v>2.310132339E9</v>
      </c>
      <c r="J6" s="14">
        <v>2.23472208E9</v>
      </c>
      <c r="K6" s="14">
        <v>2.008962866E9</v>
      </c>
      <c r="L6" s="14">
        <v>2.2878950960542517E9</v>
      </c>
      <c r="M6" s="14">
        <v>3.039092155116393E9</v>
      </c>
      <c r="N6" s="14">
        <v>3.045815956595895E9</v>
      </c>
      <c r="O6" s="14">
        <v>2.3128107722628603E9</v>
      </c>
      <c r="P6" s="14">
        <v>2.269901274E9</v>
      </c>
      <c r="Q6" s="54">
        <f t="shared" si="3"/>
        <v>-0.007864793314</v>
      </c>
      <c r="R6" s="55">
        <f t="shared" si="4"/>
        <v>-0.01855296541</v>
      </c>
    </row>
    <row r="7" ht="17.25" customHeight="1">
      <c r="B7" s="13" t="s">
        <v>49</v>
      </c>
      <c r="C7" s="14">
        <v>1.8064352943E10</v>
      </c>
      <c r="D7" s="14">
        <v>2.0243593165100002E10</v>
      </c>
      <c r="E7" s="14">
        <v>2.2068161655000004E10</v>
      </c>
      <c r="F7" s="14">
        <v>2.648771823689999E10</v>
      </c>
      <c r="G7" s="14">
        <v>2.1190508199E10</v>
      </c>
      <c r="H7" s="14">
        <v>2.2585208104E10</v>
      </c>
      <c r="I7" s="14">
        <v>2.3894049847E10</v>
      </c>
      <c r="J7" s="14">
        <v>2.5025450649E10</v>
      </c>
      <c r="K7" s="14">
        <v>1.984692898E10</v>
      </c>
      <c r="L7" s="14">
        <v>2.105956101922575E10</v>
      </c>
      <c r="M7" s="14">
        <v>2.2197659865663605E10</v>
      </c>
      <c r="N7" s="14">
        <v>2.4188772232704105E10</v>
      </c>
      <c r="O7" s="14">
        <v>1.842060066543714E10</v>
      </c>
      <c r="P7" s="14">
        <v>1.7839117195E10</v>
      </c>
      <c r="Q7" s="54">
        <f t="shared" si="3"/>
        <v>-0.152920748</v>
      </c>
      <c r="R7" s="55">
        <f t="shared" si="4"/>
        <v>-0.03156702004</v>
      </c>
    </row>
    <row r="8" ht="17.25" customHeight="1">
      <c r="B8" s="13" t="s">
        <v>50</v>
      </c>
      <c r="C8" s="14">
        <v>0.0</v>
      </c>
      <c r="D8" s="14">
        <v>0.0</v>
      </c>
      <c r="E8" s="14">
        <v>0.0</v>
      </c>
      <c r="F8" s="14">
        <v>0.0</v>
      </c>
      <c r="G8" s="14">
        <v>0.0</v>
      </c>
      <c r="H8" s="14">
        <v>0.0</v>
      </c>
      <c r="I8" s="14">
        <v>2.87724863E8</v>
      </c>
      <c r="J8" s="14">
        <v>3.93183852E8</v>
      </c>
      <c r="K8" s="14">
        <v>5.74341779E8</v>
      </c>
      <c r="L8" s="14">
        <v>8.30224123E8</v>
      </c>
      <c r="M8" s="14">
        <v>1.112017381E9</v>
      </c>
      <c r="N8" s="14">
        <v>8.63901648E8</v>
      </c>
      <c r="O8" s="14">
        <v>6.12156438E8</v>
      </c>
      <c r="P8" s="14">
        <v>8.6733077E8</v>
      </c>
      <c r="Q8" s="54">
        <f t="shared" si="3"/>
        <v>0.0446947348</v>
      </c>
      <c r="R8" s="55">
        <f t="shared" si="4"/>
        <v>0.4168449699</v>
      </c>
    </row>
    <row r="9" ht="17.25" customHeight="1">
      <c r="B9" s="34" t="s">
        <v>62</v>
      </c>
      <c r="C9" s="53">
        <v>3.5361291E7</v>
      </c>
      <c r="D9" s="53">
        <v>3.724774E7</v>
      </c>
      <c r="E9" s="53">
        <v>9.16543401E8</v>
      </c>
      <c r="F9" s="56">
        <v>-4.39152775E8</v>
      </c>
      <c r="G9" s="57">
        <v>3.43525857E8</v>
      </c>
      <c r="H9" s="57">
        <v>4.04237859E8</v>
      </c>
      <c r="I9" s="57">
        <v>2.15133996E8</v>
      </c>
      <c r="J9" s="58">
        <v>-5.1168912E8</v>
      </c>
      <c r="K9" s="57">
        <v>4.9662013E7</v>
      </c>
      <c r="L9" s="57">
        <v>1.2844107871999794E8</v>
      </c>
      <c r="M9" s="57">
        <v>2.3548920422000206E8</v>
      </c>
      <c r="N9" s="58">
        <v>3.915939487000001E8</v>
      </c>
      <c r="O9" s="57">
        <v>2.7380200029999995E8</v>
      </c>
      <c r="P9" s="57">
        <v>2.01446379E8</v>
      </c>
      <c r="Q9" s="54">
        <f t="shared" si="3"/>
        <v>0.5683952596</v>
      </c>
      <c r="R9" s="55">
        <f t="shared" si="4"/>
        <v>-0.2642625738</v>
      </c>
    </row>
    <row r="10" ht="17.25" customHeight="1">
      <c r="B10" s="8" t="s">
        <v>52</v>
      </c>
      <c r="C10" s="9">
        <f t="shared" ref="C10:J10" si="5">C11+C15+C16+C17+C18+C19</f>
        <v>21446188161</v>
      </c>
      <c r="D10" s="9">
        <f t="shared" si="5"/>
        <v>23910133112</v>
      </c>
      <c r="E10" s="9">
        <f t="shared" si="5"/>
        <v>25549578565</v>
      </c>
      <c r="F10" s="18">
        <f t="shared" si="5"/>
        <v>29111401362</v>
      </c>
      <c r="G10" s="9">
        <f t="shared" si="5"/>
        <v>24153601708</v>
      </c>
      <c r="H10" s="9">
        <f t="shared" si="5"/>
        <v>25415426591</v>
      </c>
      <c r="I10" s="9">
        <f t="shared" si="5"/>
        <v>27218310035</v>
      </c>
      <c r="J10" s="18">
        <f t="shared" si="5"/>
        <v>28527227912</v>
      </c>
      <c r="K10" s="9">
        <v>2.3945417955E10</v>
      </c>
      <c r="L10" s="9">
        <v>2.5214167532E10</v>
      </c>
      <c r="M10" s="9">
        <f>M4-M20</f>
        <v>26844003988</v>
      </c>
      <c r="N10" s="18">
        <v>2.9310620676E10</v>
      </c>
      <c r="O10" s="9">
        <v>2.3479529981E10</v>
      </c>
      <c r="P10" s="9">
        <v>2.3257065427E10</v>
      </c>
      <c r="Q10" s="33">
        <f t="shared" si="3"/>
        <v>-0.07761914418</v>
      </c>
      <c r="R10" s="12">
        <f t="shared" si="4"/>
        <v>-0.009474829955</v>
      </c>
    </row>
    <row r="11" ht="17.25" customHeight="1">
      <c r="B11" s="34" t="s">
        <v>53</v>
      </c>
      <c r="C11" s="53">
        <f t="shared" ref="C11:P11" si="6">SUM(C12:C14)</f>
        <v>17981577956</v>
      </c>
      <c r="D11" s="53">
        <f t="shared" si="6"/>
        <v>19890007448</v>
      </c>
      <c r="E11" s="53">
        <f t="shared" si="6"/>
        <v>21332485808</v>
      </c>
      <c r="F11" s="56">
        <f t="shared" si="6"/>
        <v>25360332744</v>
      </c>
      <c r="G11" s="53">
        <f t="shared" si="6"/>
        <v>20618812277</v>
      </c>
      <c r="H11" s="53">
        <f t="shared" si="6"/>
        <v>21680646723</v>
      </c>
      <c r="I11" s="53">
        <f t="shared" si="6"/>
        <v>22886374000</v>
      </c>
      <c r="J11" s="56">
        <f t="shared" si="6"/>
        <v>23995681700</v>
      </c>
      <c r="K11" s="53">
        <f t="shared" si="6"/>
        <v>19832565004</v>
      </c>
      <c r="L11" s="53">
        <f t="shared" si="6"/>
        <v>20969874602</v>
      </c>
      <c r="M11" s="53">
        <f t="shared" si="6"/>
        <v>22420817628</v>
      </c>
      <c r="N11" s="56">
        <f t="shared" si="6"/>
        <v>24249226617</v>
      </c>
      <c r="O11" s="53">
        <f t="shared" si="6"/>
        <v>18779257409</v>
      </c>
      <c r="P11" s="53">
        <f t="shared" si="6"/>
        <v>18158903565</v>
      </c>
      <c r="Q11" s="54">
        <f t="shared" si="3"/>
        <v>-0.1340480613</v>
      </c>
      <c r="R11" s="55">
        <f t="shared" si="4"/>
        <v>-0.03303399227</v>
      </c>
    </row>
    <row r="12" ht="17.25" customHeight="1">
      <c r="B12" s="13" t="s">
        <v>54</v>
      </c>
      <c r="C12" s="14">
        <v>2.604913509E9</v>
      </c>
      <c r="D12" s="14">
        <v>2.914097918E9</v>
      </c>
      <c r="E12" s="14">
        <v>2.848186635E9</v>
      </c>
      <c r="F12" s="15">
        <v>3.382230285E9</v>
      </c>
      <c r="G12" s="14">
        <v>2.539106545E9</v>
      </c>
      <c r="H12" s="14">
        <v>2.526677455E9</v>
      </c>
      <c r="I12" s="14">
        <v>2.738812E9</v>
      </c>
      <c r="J12" s="15">
        <v>2.794224568E9</v>
      </c>
      <c r="K12" s="14">
        <v>2.134161365E9</v>
      </c>
      <c r="L12" s="14">
        <v>2.235778955E9</v>
      </c>
      <c r="M12" s="14">
        <v>2.381225529E9</v>
      </c>
      <c r="N12" s="15">
        <v>2.748217644E9</v>
      </c>
      <c r="O12" s="14">
        <v>2.054575073E9</v>
      </c>
      <c r="P12" s="14">
        <v>1.872922746E9</v>
      </c>
      <c r="Q12" s="54">
        <f t="shared" si="3"/>
        <v>-0.1622952073</v>
      </c>
      <c r="R12" s="55">
        <f t="shared" si="4"/>
        <v>-0.08841357485</v>
      </c>
    </row>
    <row r="13" ht="17.25" customHeight="1">
      <c r="B13" s="13" t="s">
        <v>55</v>
      </c>
      <c r="C13" s="14">
        <v>1.085328634E9</v>
      </c>
      <c r="D13" s="14">
        <v>1.036065492E9</v>
      </c>
      <c r="E13" s="14">
        <v>1.106492961E9</v>
      </c>
      <c r="F13" s="15">
        <v>1.090039116E9</v>
      </c>
      <c r="G13" s="14">
        <v>1.052341201E9</v>
      </c>
      <c r="H13" s="14">
        <v>9.14878799E8</v>
      </c>
      <c r="I13" s="14">
        <v>7.99798E8</v>
      </c>
      <c r="J13" s="15">
        <v>8.43829176E8</v>
      </c>
      <c r="K13" s="14">
        <f>832935831+2189260</f>
        <v>835125091</v>
      </c>
      <c r="L13" s="14">
        <v>8.19692956E8</v>
      </c>
      <c r="M13" s="14">
        <v>1.116796567E9</v>
      </c>
      <c r="N13" s="15">
        <v>1.242781212E9</v>
      </c>
      <c r="O13" s="14">
        <v>9.99392759E8</v>
      </c>
      <c r="P13" s="14">
        <v>9.13756576E8</v>
      </c>
      <c r="Q13" s="54">
        <f t="shared" si="3"/>
        <v>0.1147547009</v>
      </c>
      <c r="R13" s="55">
        <f t="shared" si="4"/>
        <v>-0.0856882164</v>
      </c>
    </row>
    <row r="14" ht="17.25" customHeight="1">
      <c r="B14" s="13" t="s">
        <v>56</v>
      </c>
      <c r="C14" s="14">
        <v>1.4291335813E10</v>
      </c>
      <c r="D14" s="14">
        <v>1.5939844038E10</v>
      </c>
      <c r="E14" s="14">
        <v>1.7377806212E10</v>
      </c>
      <c r="F14" s="15">
        <v>2.0888063343E10</v>
      </c>
      <c r="G14" s="14">
        <v>1.7027364531E10</v>
      </c>
      <c r="H14" s="14">
        <v>1.8239090469E10</v>
      </c>
      <c r="I14" s="14">
        <v>1.9347764E10</v>
      </c>
      <c r="J14" s="15">
        <v>2.0357627956E10</v>
      </c>
      <c r="K14" s="14">
        <v>1.6863278548E10</v>
      </c>
      <c r="L14" s="14">
        <v>1.7914402691E10</v>
      </c>
      <c r="M14" s="14">
        <v>1.8922795532E10</v>
      </c>
      <c r="N14" s="15">
        <v>2.0258227761E10</v>
      </c>
      <c r="O14" s="14">
        <v>1.5725289577E10</v>
      </c>
      <c r="P14" s="14">
        <v>1.5372224243E10</v>
      </c>
      <c r="Q14" s="54">
        <f t="shared" si="3"/>
        <v>-0.1419069612</v>
      </c>
      <c r="R14" s="55">
        <f t="shared" si="4"/>
        <v>-0.02245207201</v>
      </c>
    </row>
    <row r="15" ht="17.25" customHeight="1">
      <c r="B15" s="34" t="s">
        <v>57</v>
      </c>
      <c r="C15" s="53">
        <v>1.081632E8</v>
      </c>
      <c r="D15" s="53">
        <v>8.157697E7</v>
      </c>
      <c r="E15" s="53">
        <v>1.10007291E8</v>
      </c>
      <c r="F15" s="56">
        <v>1.00490145E8</v>
      </c>
      <c r="G15" s="53">
        <v>1.8729178E7</v>
      </c>
      <c r="H15" s="53">
        <v>1.27081143E8</v>
      </c>
      <c r="I15" s="53">
        <v>1.80747777E8</v>
      </c>
      <c r="J15" s="56">
        <v>3.2501453E7</v>
      </c>
      <c r="K15" s="53">
        <v>1789950.0</v>
      </c>
      <c r="L15" s="53">
        <v>535550.0</v>
      </c>
      <c r="M15" s="53">
        <v>0.0</v>
      </c>
      <c r="N15" s="56"/>
      <c r="O15" s="53"/>
      <c r="P15" s="53">
        <v>717910.0</v>
      </c>
      <c r="Q15" s="54">
        <f t="shared" si="3"/>
        <v>0.3405097563</v>
      </c>
      <c r="R15" s="55" t="str">
        <f t="shared" si="4"/>
        <v>n/a</v>
      </c>
    </row>
    <row r="16" ht="17.25" customHeight="1">
      <c r="B16" s="34" t="s">
        <v>59</v>
      </c>
      <c r="C16" s="53">
        <v>1.641838169E9</v>
      </c>
      <c r="D16" s="53">
        <v>1.76812348E9</v>
      </c>
      <c r="E16" s="53">
        <v>1.837836101E9</v>
      </c>
      <c r="F16" s="56">
        <v>1.420758035E9</v>
      </c>
      <c r="G16" s="53">
        <v>1.593881855E9</v>
      </c>
      <c r="H16" s="53">
        <v>1.60629653E9</v>
      </c>
      <c r="I16" s="53">
        <v>2.055226959E9</v>
      </c>
      <c r="J16" s="56">
        <v>2.22167119E9</v>
      </c>
      <c r="K16" s="53">
        <v>2.016412034E9</v>
      </c>
      <c r="L16" s="53">
        <v>2.0508924E9</v>
      </c>
      <c r="M16" s="53">
        <v>2.199787454E9</v>
      </c>
      <c r="N16" s="56">
        <v>1.526066238E9</v>
      </c>
      <c r="O16" s="53">
        <v>1.863865985E9</v>
      </c>
      <c r="P16" s="53">
        <v>2.096660138E9</v>
      </c>
      <c r="Q16" s="54">
        <f t="shared" si="3"/>
        <v>0.02231601131</v>
      </c>
      <c r="R16" s="55">
        <f t="shared" si="4"/>
        <v>0.1248985468</v>
      </c>
    </row>
    <row r="17" ht="17.25" customHeight="1">
      <c r="B17" s="34" t="s">
        <v>60</v>
      </c>
      <c r="C17" s="53">
        <v>3.92892287E8</v>
      </c>
      <c r="D17" s="53">
        <v>4.16566812E8</v>
      </c>
      <c r="E17" s="53">
        <v>5.39118275E8</v>
      </c>
      <c r="F17" s="56">
        <v>4.47892621E8</v>
      </c>
      <c r="G17" s="53">
        <v>4.0325331E8</v>
      </c>
      <c r="H17" s="53">
        <v>4.79182349E8</v>
      </c>
      <c r="I17" s="53">
        <v>4.68006672E8</v>
      </c>
      <c r="J17" s="56">
        <v>4.03328038E8</v>
      </c>
      <c r="K17" s="53">
        <v>3.81543121E8</v>
      </c>
      <c r="L17" s="53">
        <v>3.88293491E8</v>
      </c>
      <c r="M17" s="53">
        <v>5.06020941E8</v>
      </c>
      <c r="N17" s="56">
        <v>5.38032327E8</v>
      </c>
      <c r="O17" s="53">
        <v>4.93676157E8</v>
      </c>
      <c r="P17" s="53">
        <v>5.0327637E8</v>
      </c>
      <c r="Q17" s="54">
        <f t="shared" si="3"/>
        <v>0.2961236324</v>
      </c>
      <c r="R17" s="55">
        <f t="shared" si="4"/>
        <v>0.01944637768</v>
      </c>
    </row>
    <row r="18" ht="17.25" customHeight="1">
      <c r="B18" s="34" t="s">
        <v>61</v>
      </c>
      <c r="C18" s="53">
        <v>6.17697472E8</v>
      </c>
      <c r="D18" s="53">
        <v>7.41761138E8</v>
      </c>
      <c r="E18" s="53">
        <v>5.42453545E8</v>
      </c>
      <c r="F18" s="56">
        <v>6.91554616E8</v>
      </c>
      <c r="G18" s="53">
        <v>6.10411838E8</v>
      </c>
      <c r="H18" s="53">
        <v>6.36802536E8</v>
      </c>
      <c r="I18" s="53">
        <v>7.89727734E8</v>
      </c>
      <c r="J18" s="56">
        <v>8.4279283E8</v>
      </c>
      <c r="K18" s="53">
        <f>473653181+313417081</f>
        <v>787070262</v>
      </c>
      <c r="L18" s="53">
        <v>9.78931033E8</v>
      </c>
      <c r="M18" s="53">
        <v>7.28877E8</v>
      </c>
      <c r="N18" s="56">
        <v>7.56190727E8</v>
      </c>
      <c r="O18" s="53">
        <f>19242290664+372940930-O12-O13-O14</f>
        <v>835974185</v>
      </c>
      <c r="P18" s="53">
        <v>8.90478684E8</v>
      </c>
      <c r="Q18" s="54">
        <f t="shared" si="3"/>
        <v>-0.0903560578</v>
      </c>
      <c r="R18" s="55">
        <f t="shared" si="4"/>
        <v>0.06519878242</v>
      </c>
    </row>
    <row r="19" ht="17.25" customHeight="1">
      <c r="B19" s="34" t="s">
        <v>62</v>
      </c>
      <c r="C19" s="53">
        <v>7.04019077E8</v>
      </c>
      <c r="D19" s="53">
        <v>1.012097264E9</v>
      </c>
      <c r="E19" s="53">
        <v>1.187677545E9</v>
      </c>
      <c r="F19" s="56">
        <v>1.090373201E9</v>
      </c>
      <c r="G19" s="53">
        <v>9.0851325E8</v>
      </c>
      <c r="H19" s="53">
        <v>8.8541731E8</v>
      </c>
      <c r="I19" s="53">
        <v>8.38226893E8</v>
      </c>
      <c r="J19" s="56">
        <v>1.031252701E9</v>
      </c>
      <c r="K19" s="53">
        <v>9.26037584E8</v>
      </c>
      <c r="L19" s="53">
        <v>8.25640456E8</v>
      </c>
      <c r="M19" s="53">
        <v>9.88500965E8</v>
      </c>
      <c r="N19" s="56">
        <f t="shared" ref="N19:O19" si="7">N10-N11-N15-N16-N17-N18</f>
        <v>2241104767</v>
      </c>
      <c r="O19" s="53">
        <f t="shared" si="7"/>
        <v>1506756245</v>
      </c>
      <c r="P19" s="53">
        <v>1.60702876E9</v>
      </c>
      <c r="Q19" s="54">
        <f t="shared" si="3"/>
        <v>0.9464026361</v>
      </c>
      <c r="R19" s="55">
        <f t="shared" si="4"/>
        <v>0.06654859758</v>
      </c>
    </row>
    <row r="20" ht="17.25" customHeight="1">
      <c r="B20" s="8" t="s">
        <v>63</v>
      </c>
      <c r="C20" s="9">
        <f t="shared" ref="C20:L20" si="8">C4-C10</f>
        <v>779448575</v>
      </c>
      <c r="D20" s="9">
        <f t="shared" si="8"/>
        <v>528288019</v>
      </c>
      <c r="E20" s="9">
        <f t="shared" si="8"/>
        <v>740573087</v>
      </c>
      <c r="F20" s="18">
        <f t="shared" si="8"/>
        <v>454153593</v>
      </c>
      <c r="G20" s="9">
        <f t="shared" si="8"/>
        <v>-348946724</v>
      </c>
      <c r="H20" s="9">
        <f t="shared" si="8"/>
        <v>-37422761</v>
      </c>
      <c r="I20" s="9">
        <f t="shared" si="8"/>
        <v>-511268990</v>
      </c>
      <c r="J20" s="18">
        <f t="shared" si="8"/>
        <v>-1385560451</v>
      </c>
      <c r="K20" s="9">
        <f t="shared" si="8"/>
        <v>-1465522317</v>
      </c>
      <c r="L20" s="9">
        <f t="shared" si="8"/>
        <v>-908046215</v>
      </c>
      <c r="M20" s="9">
        <v>-2.59745382E8</v>
      </c>
      <c r="N20" s="18">
        <f t="shared" ref="N20:P20" si="9">N4-N10</f>
        <v>-820536890</v>
      </c>
      <c r="O20" s="9">
        <f t="shared" si="9"/>
        <v>-1860160105</v>
      </c>
      <c r="P20" s="9">
        <f t="shared" si="9"/>
        <v>-2079269809</v>
      </c>
      <c r="Q20" s="33">
        <f t="shared" si="3"/>
        <v>1.289828177</v>
      </c>
      <c r="R20" s="12">
        <f t="shared" si="4"/>
        <v>0.1177907769</v>
      </c>
    </row>
    <row r="21" ht="17.25" customHeight="1">
      <c r="B21" s="13" t="s">
        <v>64</v>
      </c>
      <c r="C21" s="28">
        <f t="shared" ref="C21:P21" si="10">C20/C4</f>
        <v>0.03506979729</v>
      </c>
      <c r="D21" s="28">
        <f t="shared" si="10"/>
        <v>0.02161710923</v>
      </c>
      <c r="E21" s="28">
        <f t="shared" si="10"/>
        <v>0.02816922081</v>
      </c>
      <c r="F21" s="59">
        <f t="shared" si="10"/>
        <v>0.01536090203</v>
      </c>
      <c r="G21" s="28">
        <f t="shared" si="10"/>
        <v>-0.01465875999</v>
      </c>
      <c r="H21" s="28">
        <f t="shared" si="10"/>
        <v>-0.00147461405</v>
      </c>
      <c r="I21" s="28">
        <f t="shared" si="10"/>
        <v>-0.01914360296</v>
      </c>
      <c r="J21" s="59">
        <f t="shared" si="10"/>
        <v>-0.05104920149</v>
      </c>
      <c r="K21" s="28">
        <f t="shared" si="10"/>
        <v>-0.06519257654</v>
      </c>
      <c r="L21" s="28">
        <f t="shared" si="10"/>
        <v>-0.0373587461</v>
      </c>
      <c r="M21" s="28">
        <f t="shared" si="10"/>
        <v>-0.009770646075</v>
      </c>
      <c r="N21" s="59">
        <f t="shared" si="10"/>
        <v>-0.02880078894</v>
      </c>
      <c r="O21" s="28">
        <f t="shared" si="10"/>
        <v>-0.08604136548</v>
      </c>
      <c r="P21" s="28">
        <f t="shared" si="10"/>
        <v>-0.09818159767</v>
      </c>
      <c r="Q21" s="54">
        <f t="shared" si="3"/>
        <v>1.628075295</v>
      </c>
      <c r="R21" s="55">
        <f t="shared" si="4"/>
        <v>0.1410976235</v>
      </c>
    </row>
    <row r="22" ht="17.25" customHeight="1">
      <c r="B22" s="34" t="s">
        <v>65</v>
      </c>
      <c r="C22" s="53">
        <f t="shared" ref="C22:P22" si="11">SUM(C23:C25)</f>
        <v>212145617</v>
      </c>
      <c r="D22" s="53">
        <f t="shared" si="11"/>
        <v>1712282070</v>
      </c>
      <c r="E22" s="53">
        <f t="shared" si="11"/>
        <v>2367824246</v>
      </c>
      <c r="F22" s="56">
        <f t="shared" si="11"/>
        <v>-2800863984</v>
      </c>
      <c r="G22" s="53">
        <f t="shared" si="11"/>
        <v>502305098</v>
      </c>
      <c r="H22" s="53">
        <f t="shared" si="11"/>
        <v>400781125</v>
      </c>
      <c r="I22" s="53">
        <f t="shared" si="11"/>
        <v>789824444</v>
      </c>
      <c r="J22" s="56">
        <f t="shared" si="11"/>
        <v>-441677318</v>
      </c>
      <c r="K22" s="53">
        <f t="shared" si="11"/>
        <v>1086743562</v>
      </c>
      <c r="L22" s="53">
        <f t="shared" si="11"/>
        <v>1510649499</v>
      </c>
      <c r="M22" s="53">
        <f t="shared" si="11"/>
        <v>-742731052</v>
      </c>
      <c r="N22" s="56">
        <f t="shared" si="11"/>
        <v>1481168866</v>
      </c>
      <c r="O22" s="53">
        <f t="shared" si="11"/>
        <v>63785091</v>
      </c>
      <c r="P22" s="53">
        <f t="shared" si="11"/>
        <v>6333512</v>
      </c>
      <c r="Q22" s="54">
        <f t="shared" si="3"/>
        <v>-0.9958074246</v>
      </c>
      <c r="R22" s="55">
        <f t="shared" si="4"/>
        <v>-0.9007054486</v>
      </c>
    </row>
    <row r="23" ht="17.25" customHeight="1">
      <c r="B23" s="13" t="s">
        <v>66</v>
      </c>
      <c r="C23" s="14">
        <v>302807.0</v>
      </c>
      <c r="D23" s="14">
        <v>2527528.0</v>
      </c>
      <c r="E23" s="14">
        <v>1.23430243E8</v>
      </c>
      <c r="F23" s="15">
        <v>-1.02685964E8</v>
      </c>
      <c r="G23" s="14">
        <v>7604365.0</v>
      </c>
      <c r="H23" s="14">
        <v>3.4376302E7</v>
      </c>
      <c r="I23" s="14">
        <v>389767.0</v>
      </c>
      <c r="J23" s="15">
        <v>153049.0</v>
      </c>
      <c r="K23" s="14">
        <v>123374.0</v>
      </c>
      <c r="L23" s="14">
        <v>6161857.0</v>
      </c>
      <c r="M23" s="14">
        <v>274005.0</v>
      </c>
      <c r="N23" s="15">
        <v>9396733.0</v>
      </c>
      <c r="O23" s="14">
        <v>1191133.0</v>
      </c>
      <c r="P23" s="14">
        <v>541453.0</v>
      </c>
      <c r="Q23" s="54">
        <f t="shared" si="3"/>
        <v>-0.9121282756</v>
      </c>
      <c r="R23" s="55">
        <f t="shared" si="4"/>
        <v>-0.5454302752</v>
      </c>
    </row>
    <row r="24" ht="17.25" customHeight="1">
      <c r="B24" s="13" t="s">
        <v>67</v>
      </c>
      <c r="C24" s="14">
        <v>3.14184313E8</v>
      </c>
      <c r="D24" s="14">
        <v>1.69375355E9</v>
      </c>
      <c r="E24" s="14">
        <v>2.29617803E9</v>
      </c>
      <c r="F24" s="15">
        <v>-2.720195295E9</v>
      </c>
      <c r="G24" s="20">
        <v>7.96586711E8</v>
      </c>
      <c r="H24" s="14">
        <v>5.15097525E8</v>
      </c>
      <c r="I24" s="14">
        <v>8.4805645E8</v>
      </c>
      <c r="J24" s="15">
        <v>-6.28404271E8</v>
      </c>
      <c r="K24" s="20">
        <v>1.1714079E9</v>
      </c>
      <c r="L24" s="14">
        <v>1.434127317E9</v>
      </c>
      <c r="M24" s="14">
        <f>-821368336-138131609-274005</f>
        <v>-959773950</v>
      </c>
      <c r="N24" s="15">
        <v>1.752399726E9</v>
      </c>
      <c r="O24" s="20">
        <v>8.2578115E7</v>
      </c>
      <c r="P24" s="14">
        <v>6.51249E7</v>
      </c>
      <c r="Q24" s="54">
        <f t="shared" si="3"/>
        <v>-0.9545891782</v>
      </c>
      <c r="R24" s="55">
        <f t="shared" si="4"/>
        <v>-0.211354001</v>
      </c>
    </row>
    <row r="25" ht="17.25" customHeight="1">
      <c r="B25" s="13" t="s">
        <v>81</v>
      </c>
      <c r="C25" s="14">
        <v>-1.02341503E8</v>
      </c>
      <c r="D25" s="14">
        <v>1.6000992E7</v>
      </c>
      <c r="E25" s="14">
        <v>-5.1784027E7</v>
      </c>
      <c r="F25" s="15">
        <v>2.2017275E7</v>
      </c>
      <c r="G25" s="14">
        <v>-3.01885978E8</v>
      </c>
      <c r="H25" s="14">
        <v>-1.48692702E8</v>
      </c>
      <c r="I25" s="14">
        <v>-5.8621773E7</v>
      </c>
      <c r="J25" s="15">
        <v>1.86573904E8</v>
      </c>
      <c r="K25" s="14">
        <v>-8.4787712E7</v>
      </c>
      <c r="L25" s="14">
        <v>7.0360325E7</v>
      </c>
      <c r="M25" s="14">
        <f>138131609+78637284</f>
        <v>216768893</v>
      </c>
      <c r="N25" s="15">
        <v>-2.80627593E8</v>
      </c>
      <c r="O25" s="14">
        <v>-1.9984157E7</v>
      </c>
      <c r="P25" s="14">
        <v>-5.9332841E7</v>
      </c>
      <c r="Q25" s="54">
        <f t="shared" si="3"/>
        <v>-1.843271275</v>
      </c>
      <c r="R25" s="55">
        <f t="shared" si="4"/>
        <v>1.968993939</v>
      </c>
    </row>
    <row r="26" ht="17.25" customHeight="1">
      <c r="B26" s="34" t="s">
        <v>68</v>
      </c>
      <c r="C26" s="53">
        <f t="shared" ref="C26:L26" si="12">SUM(C27:C28)</f>
        <v>520592685</v>
      </c>
      <c r="D26" s="53">
        <f t="shared" si="12"/>
        <v>1768859048</v>
      </c>
      <c r="E26" s="53">
        <f t="shared" si="12"/>
        <v>2891282287</v>
      </c>
      <c r="F26" s="56">
        <f t="shared" si="12"/>
        <v>-583149804</v>
      </c>
      <c r="G26" s="53">
        <f t="shared" si="12"/>
        <v>973382484</v>
      </c>
      <c r="H26" s="53">
        <f t="shared" si="12"/>
        <v>778550288</v>
      </c>
      <c r="I26" s="53">
        <f t="shared" si="12"/>
        <v>915397914</v>
      </c>
      <c r="J26" s="56">
        <f t="shared" si="12"/>
        <v>644042938</v>
      </c>
      <c r="K26" s="53">
        <f t="shared" si="12"/>
        <v>1274998533</v>
      </c>
      <c r="L26" s="53">
        <f t="shared" si="12"/>
        <v>1836617930</v>
      </c>
      <c r="M26" s="53">
        <f>-843478087+78637284</f>
        <v>-764840803</v>
      </c>
      <c r="N26" s="56">
        <f t="shared" ref="N26:P26" si="13">SUM(N27:N28)</f>
        <v>3500953430</v>
      </c>
      <c r="O26" s="53">
        <f t="shared" si="13"/>
        <v>381910540</v>
      </c>
      <c r="P26" s="53">
        <f t="shared" si="13"/>
        <v>432871873</v>
      </c>
      <c r="Q26" s="54">
        <f t="shared" si="3"/>
        <v>-0.7643103305</v>
      </c>
      <c r="R26" s="55">
        <f t="shared" si="4"/>
        <v>0.1334378805</v>
      </c>
    </row>
    <row r="27" ht="17.25" customHeight="1">
      <c r="B27" s="13" t="s">
        <v>69</v>
      </c>
      <c r="C27" s="14">
        <v>3.8417287E7</v>
      </c>
      <c r="D27" s="14">
        <v>4150176.0</v>
      </c>
      <c r="E27" s="14">
        <v>2.63686967E8</v>
      </c>
      <c r="F27" s="15">
        <v>1.762758299E9</v>
      </c>
      <c r="G27" s="14">
        <v>473954.0</v>
      </c>
      <c r="H27" s="14">
        <v>935044.0</v>
      </c>
      <c r="I27" s="14">
        <v>2.5833499E7</v>
      </c>
      <c r="J27" s="15">
        <v>3.1069075E7</v>
      </c>
      <c r="K27" s="14">
        <v>140833.0</v>
      </c>
      <c r="L27" s="14">
        <v>8.04861858E8</v>
      </c>
      <c r="M27" s="14">
        <v>3.2927664E7</v>
      </c>
      <c r="N27" s="15">
        <v>3.07581721E8</v>
      </c>
      <c r="O27" s="14">
        <v>928346.0</v>
      </c>
      <c r="P27" s="14">
        <v>1155922.0</v>
      </c>
      <c r="Q27" s="54">
        <f t="shared" si="3"/>
        <v>-0.9985638256</v>
      </c>
      <c r="R27" s="55">
        <f t="shared" si="4"/>
        <v>0.2451413589</v>
      </c>
    </row>
    <row r="28" ht="17.25" customHeight="1">
      <c r="B28" s="13" t="s">
        <v>70</v>
      </c>
      <c r="C28" s="14">
        <v>4.82175398E8</v>
      </c>
      <c r="D28" s="14">
        <v>1.764708872E9</v>
      </c>
      <c r="E28" s="14">
        <v>2.62759532E9</v>
      </c>
      <c r="F28" s="15">
        <v>-2.345908103E9</v>
      </c>
      <c r="G28" s="14">
        <v>9.7290853E8</v>
      </c>
      <c r="H28" s="14">
        <v>7.77615244E8</v>
      </c>
      <c r="I28" s="14">
        <v>8.89564415E8</v>
      </c>
      <c r="J28" s="15">
        <v>6.12973863E8</v>
      </c>
      <c r="K28" s="14">
        <v>1.2748577E9</v>
      </c>
      <c r="L28" s="14">
        <v>1.031756072E9</v>
      </c>
      <c r="M28" s="14">
        <f>M26-M27</f>
        <v>-797768467</v>
      </c>
      <c r="N28" s="15">
        <v>3.193371709E9</v>
      </c>
      <c r="O28" s="14">
        <v>3.80982194E8</v>
      </c>
      <c r="P28" s="14">
        <v>4.31715951E8</v>
      </c>
      <c r="Q28" s="54">
        <f t="shared" si="3"/>
        <v>-0.5815716886</v>
      </c>
      <c r="R28" s="55">
        <f t="shared" si="4"/>
        <v>0.1331656907</v>
      </c>
    </row>
    <row r="29" ht="17.25" customHeight="1">
      <c r="B29" s="8" t="s">
        <v>82</v>
      </c>
      <c r="C29" s="9">
        <f t="shared" ref="C29:P29" si="14">C20+C22-C26</f>
        <v>471001507</v>
      </c>
      <c r="D29" s="9">
        <f t="shared" si="14"/>
        <v>471711041</v>
      </c>
      <c r="E29" s="9">
        <f t="shared" si="14"/>
        <v>217115046</v>
      </c>
      <c r="F29" s="18">
        <f t="shared" si="14"/>
        <v>-1763560587</v>
      </c>
      <c r="G29" s="9">
        <f t="shared" si="14"/>
        <v>-820024110</v>
      </c>
      <c r="H29" s="9">
        <f t="shared" si="14"/>
        <v>-415191924</v>
      </c>
      <c r="I29" s="9">
        <f t="shared" si="14"/>
        <v>-636842460</v>
      </c>
      <c r="J29" s="18">
        <f t="shared" si="14"/>
        <v>-2471280707</v>
      </c>
      <c r="K29" s="9">
        <f t="shared" si="14"/>
        <v>-1653777288</v>
      </c>
      <c r="L29" s="9">
        <f t="shared" si="14"/>
        <v>-1234014646</v>
      </c>
      <c r="M29" s="9">
        <f t="shared" si="14"/>
        <v>-237635631</v>
      </c>
      <c r="N29" s="18">
        <f t="shared" si="14"/>
        <v>-2840321454</v>
      </c>
      <c r="O29" s="9">
        <f t="shared" si="14"/>
        <v>-2178285554</v>
      </c>
      <c r="P29" s="9">
        <f t="shared" si="14"/>
        <v>-2505808170</v>
      </c>
      <c r="Q29" s="33">
        <f t="shared" si="3"/>
        <v>1.030614611</v>
      </c>
      <c r="R29" s="12">
        <f t="shared" si="4"/>
        <v>0.1503579801</v>
      </c>
    </row>
    <row r="30" ht="17.25" customHeight="1">
      <c r="B30" s="13" t="s">
        <v>72</v>
      </c>
      <c r="C30" s="14">
        <v>1.20635461E8</v>
      </c>
      <c r="D30" s="14">
        <v>-1.45783181E8</v>
      </c>
      <c r="E30" s="14">
        <v>-7.3282407E7</v>
      </c>
      <c r="F30" s="15">
        <v>-1.67114043E8</v>
      </c>
      <c r="G30" s="14">
        <v>-2.23473428E8</v>
      </c>
      <c r="H30" s="14">
        <v>-1.95097289E8</v>
      </c>
      <c r="I30" s="14">
        <v>-2.45612625E8</v>
      </c>
      <c r="J30" s="15">
        <v>-7.85163969E8</v>
      </c>
      <c r="K30" s="14">
        <v>-4.54959834E8</v>
      </c>
      <c r="L30" s="14">
        <v>-5.3445994E7</v>
      </c>
      <c r="M30" s="14">
        <v>-2.10104168E8</v>
      </c>
      <c r="N30" s="15">
        <v>1.317913106E9</v>
      </c>
      <c r="O30" s="14">
        <v>1.65905704E8</v>
      </c>
      <c r="P30" s="14">
        <v>-4.53326899E8</v>
      </c>
      <c r="Q30" s="54">
        <f t="shared" si="3"/>
        <v>7.481962165</v>
      </c>
      <c r="R30" s="55">
        <f t="shared" si="4"/>
        <v>-3.73243709</v>
      </c>
    </row>
    <row r="31" ht="17.25" customHeight="1">
      <c r="B31" s="8" t="s">
        <v>75</v>
      </c>
      <c r="C31" s="9">
        <f t="shared" ref="C31:P31" si="15">C29-C30</f>
        <v>350366046</v>
      </c>
      <c r="D31" s="9">
        <f t="shared" si="15"/>
        <v>617494222</v>
      </c>
      <c r="E31" s="9">
        <f t="shared" si="15"/>
        <v>290397453</v>
      </c>
      <c r="F31" s="18">
        <f t="shared" si="15"/>
        <v>-1596446544</v>
      </c>
      <c r="G31" s="9">
        <f t="shared" si="15"/>
        <v>-596550682</v>
      </c>
      <c r="H31" s="9">
        <f t="shared" si="15"/>
        <v>-220094635</v>
      </c>
      <c r="I31" s="9">
        <f t="shared" si="15"/>
        <v>-391229835</v>
      </c>
      <c r="J31" s="18">
        <f t="shared" si="15"/>
        <v>-1686116738</v>
      </c>
      <c r="K31" s="9">
        <f t="shared" si="15"/>
        <v>-1198817454</v>
      </c>
      <c r="L31" s="9">
        <f t="shared" si="15"/>
        <v>-1180568652</v>
      </c>
      <c r="M31" s="9">
        <f t="shared" si="15"/>
        <v>-27531463</v>
      </c>
      <c r="N31" s="18">
        <f t="shared" si="15"/>
        <v>-4158234560</v>
      </c>
      <c r="O31" s="9">
        <f t="shared" si="15"/>
        <v>-2344191258</v>
      </c>
      <c r="P31" s="9">
        <f t="shared" si="15"/>
        <v>-2052481271</v>
      </c>
      <c r="Q31" s="33">
        <f t="shared" si="3"/>
        <v>0.7385530842</v>
      </c>
      <c r="R31" s="12">
        <f t="shared" si="4"/>
        <v>-0.1244394996</v>
      </c>
    </row>
    <row r="32" ht="17.25" customHeight="1">
      <c r="B32" s="13" t="s">
        <v>76</v>
      </c>
      <c r="C32" s="14">
        <v>2.0527642E7</v>
      </c>
      <c r="D32" s="14">
        <v>7409560.0</v>
      </c>
      <c r="E32" s="14">
        <v>1.0179135E7</v>
      </c>
      <c r="F32" s="15">
        <v>-1.1986223E7</v>
      </c>
      <c r="G32" s="14">
        <v>3010122.0</v>
      </c>
      <c r="H32" s="14">
        <v>-2.0188158E7</v>
      </c>
      <c r="I32" s="14">
        <v>2568072.0</v>
      </c>
      <c r="J32" s="15">
        <v>-4400037.0</v>
      </c>
      <c r="K32" s="14">
        <v>4568128.0</v>
      </c>
      <c r="L32" s="14">
        <v>3370450.0</v>
      </c>
      <c r="M32" s="14">
        <v>-5512800.0</v>
      </c>
      <c r="N32" s="15">
        <v>1.1850449E7</v>
      </c>
      <c r="O32" s="14">
        <v>-278674.0</v>
      </c>
      <c r="P32" s="14">
        <v>-8640108.0</v>
      </c>
      <c r="Q32" s="54">
        <f t="shared" si="3"/>
        <v>-3.563487962</v>
      </c>
      <c r="R32" s="55">
        <f t="shared" si="4"/>
        <v>30.00435634</v>
      </c>
    </row>
    <row r="33" ht="17.25" customHeight="1">
      <c r="B33" s="22" t="s">
        <v>77</v>
      </c>
      <c r="C33" s="23">
        <f t="shared" ref="C33:P33" si="16">C31+C32</f>
        <v>370893688</v>
      </c>
      <c r="D33" s="23">
        <f t="shared" si="16"/>
        <v>624903782</v>
      </c>
      <c r="E33" s="23">
        <f t="shared" si="16"/>
        <v>300576588</v>
      </c>
      <c r="F33" s="24">
        <f t="shared" si="16"/>
        <v>-1608432767</v>
      </c>
      <c r="G33" s="23">
        <f t="shared" si="16"/>
        <v>-593540560</v>
      </c>
      <c r="H33" s="23">
        <f t="shared" si="16"/>
        <v>-240282793</v>
      </c>
      <c r="I33" s="23">
        <f t="shared" si="16"/>
        <v>-388661763</v>
      </c>
      <c r="J33" s="24">
        <f t="shared" si="16"/>
        <v>-1690516775</v>
      </c>
      <c r="K33" s="23">
        <f t="shared" si="16"/>
        <v>-1194249326</v>
      </c>
      <c r="L33" s="23">
        <f t="shared" si="16"/>
        <v>-1177198202</v>
      </c>
      <c r="M33" s="23">
        <f t="shared" si="16"/>
        <v>-33044263</v>
      </c>
      <c r="N33" s="24">
        <f t="shared" si="16"/>
        <v>-4146384111</v>
      </c>
      <c r="O33" s="23">
        <f t="shared" si="16"/>
        <v>-2344469932</v>
      </c>
      <c r="P33" s="23">
        <f t="shared" si="16"/>
        <v>-2061121379</v>
      </c>
      <c r="Q33" s="51">
        <f t="shared" si="3"/>
        <v>0.7508703084</v>
      </c>
      <c r="R33" s="26">
        <f t="shared" si="4"/>
        <v>-0.1208582585</v>
      </c>
    </row>
    <row r="34" ht="17.25" customHeight="1">
      <c r="E34" s="3"/>
    </row>
    <row r="35" ht="17.25" customHeight="1">
      <c r="C35" s="27"/>
      <c r="E35" s="27"/>
      <c r="K35" s="60"/>
      <c r="O35" s="60"/>
    </row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</sheetData>
  <mergeCells count="1">
    <mergeCell ref="B1:R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2024-03-15T07:23:44Z</dcterms:created>
  <dc:creator>김주희</dc:creator>
</cp:coreProperties>
</file>